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13485" activeTab="0"/>
  </bookViews>
  <sheets>
    <sheet name="FŐÖSSZESÍTŐ" sheetId="1" r:id="rId1"/>
    <sheet name="MUNKANEM ÖSSZESÍTŐ" sheetId="2" r:id="rId2"/>
    <sheet name="vízvezeték" sheetId="3" r:id="rId3"/>
  </sheets>
  <definedNames>
    <definedName name="_xlnm.Print_Titles" localSheetId="2">'vízvezeték'!$2:$2</definedName>
  </definedNames>
  <calcPr fullCalcOnLoad="1"/>
</workbook>
</file>

<file path=xl/sharedStrings.xml><?xml version="1.0" encoding="utf-8"?>
<sst xmlns="http://schemas.openxmlformats.org/spreadsheetml/2006/main" count="338" uniqueCount="183">
  <si>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</si>
  <si>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</si>
  <si>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</si>
  <si>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</si>
  <si>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</si>
  <si>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</si>
  <si>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</si>
  <si>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</si>
  <si>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</si>
  <si>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m3</t>
  </si>
  <si>
    <t>Megnevezés</t>
  </si>
  <si>
    <t>Anyagköltség</t>
  </si>
  <si>
    <t>Díjköltség</t>
  </si>
  <si>
    <t>Összesen (HUF)</t>
  </si>
  <si>
    <t>A költségkiírás tételeiben szereplő termék megnevezések csak műszaki színvonalat jeleznek, minden tételre érvényes kiegészítés " vagy ezzel műszakilag egyenértékű"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</si>
  <si>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</si>
  <si>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</si>
  <si>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</si>
  <si>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</si>
  <si>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</si>
  <si>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db</t>
  </si>
  <si>
    <t>m2</t>
  </si>
  <si>
    <t>m</t>
  </si>
  <si>
    <t>Irtás föld- és sziklamunka</t>
  </si>
  <si>
    <t>Közmű és vízépítési munkák</t>
  </si>
  <si>
    <t>21-003-002.1.2</t>
  </si>
  <si>
    <t>Közmű feltárása
kézi erővel, talajosztály: III.</t>
  </si>
  <si>
    <t>óra</t>
  </si>
  <si>
    <t>Kiegészítő tevékenységek létesítmények</t>
  </si>
  <si>
    <t>Keverékek és ideiglenes segédszerkezetek</t>
  </si>
  <si>
    <t>13-001-001.2.1.2</t>
  </si>
  <si>
    <t>Munkaárok dúcolása és bontása5,00 m mélységig, 5,00 m szélességig,kétoldali dúcolással,
függőleges pallózással,
0,80-2,00 m árokszélesség között,
zártsorú</t>
  </si>
  <si>
    <t>21-003-006.2.1.1</t>
  </si>
  <si>
    <t>21-004-004.1.2-0120125</t>
  </si>
  <si>
    <t>21-008-002.1.2</t>
  </si>
  <si>
    <t>21-003-011.2.1</t>
  </si>
  <si>
    <t>Földvisszatöltés munkagödörbe vagy munkaárokba,tömörítés nélkül, réteges elterítéssel,I-IV. osztályú talajban,
gépi erővel, az anyag súlypontja 10,0 m-en belül,
a vezetéket (műtárgyat) környező 50 cm-en túli szelvényrészben</t>
  </si>
  <si>
    <t>21-008-002.3.1</t>
  </si>
  <si>
    <t>Tömörítés bármely tömörítési osztálybangépi erővel,
vezeték felett és mellett,
tömörségi fok: 85%</t>
  </si>
  <si>
    <t>21-003-011.1.1</t>
  </si>
  <si>
    <t>Földvisszatöltés munkagödörbe vagy munkaárokba,tömörítés nélkül, réteges elterítéssel,I-IV. osztályú talajban,
kézi erővel, az anyag súlypontja karoláson belül,
a vezeték (műtárgy) felett és mellett 50 cm vastagságig</t>
  </si>
  <si>
    <t>Kiegészítő tevékenységek, létesítmények</t>
  </si>
  <si>
    <t xml:space="preserve">Tömörítés bármely tömörítési osztálybangépi erővel,
nagy felületen,
tömörségi fok: 90%
</t>
  </si>
  <si>
    <t xml:space="preserve">Munkaárok földkiemelése közmű nélküli területen,gépi erővel, kiegészítő kézi munkával,bármely konzisztenciájú, I-IV. oszt. talajban, dúcolt árokból, 5,0 m árokszélességig, 3,0 m mélységig 
</t>
  </si>
  <si>
    <t xml:space="preserve">Talajjavító réteg készítésevonalas létesítményeknél,
3,00 m szélességig vagy építményen belül, osztályozatlan kavicsból Nyers homokos bányakavics NHK 0/125 Q-T, Délegyháza
</t>
  </si>
  <si>
    <t>Kiszoruló föld felrakása szállítóeszközre, géppel, 
Elszállítása kijelölt lerakóhelyre, lerakóhelyi díjjal</t>
  </si>
  <si>
    <t>12-002-001.1</t>
  </si>
  <si>
    <t>Közúti híd
gyalogos forgalomra</t>
  </si>
  <si>
    <t>54-011-005</t>
  </si>
  <si>
    <t>Nyomvonaljelző fektetése,20 cm széles sárga műanyag szalagból,műanyag csövek fölé</t>
  </si>
  <si>
    <t>Érintett közműszolgáltatók szakfelügyelete</t>
  </si>
  <si>
    <t>54-005-005.3-0110172</t>
  </si>
  <si>
    <t>PIPELIFE PE100 ivóvíz nyomócső 110x6,6 mm 10bar (C=1,25), 100VSDR17110EN100K</t>
  </si>
  <si>
    <t>Vízvezeték földmunkát megelőző kitűzése</t>
  </si>
  <si>
    <t>54-005-006.3-0246509</t>
  </si>
  <si>
    <t>54-016-008.1</t>
  </si>
  <si>
    <t>Csővezetékek tisztítása szivacsos mosatással,
DN 200 méretig</t>
  </si>
  <si>
    <t>54-016-007.1</t>
  </si>
  <si>
    <t>Csővezetékek fertőtlenítése,
DN 200 méretig</t>
  </si>
  <si>
    <t>54-016-006.1</t>
  </si>
  <si>
    <t>Fűtési és vízvezeték szakaszos és hálózatinyomáspróbája vízzel,
200 mm külső {átmérő}-ig</t>
  </si>
  <si>
    <t>12-002-001.2.2</t>
  </si>
  <si>
    <t>Közúti híd
közúti forgalomra,
10 t terhelésre</t>
  </si>
  <si>
    <t>12-012-001.1.1-0025002</t>
  </si>
  <si>
    <t>Konténer bérleti díj elszámolása,
raktár konténer,
10,00 m2 alapterületig
Raktár konténer, 10,00 m2-ig, bérleti díj/hó</t>
  </si>
  <si>
    <t>12-012-001.2.1-0025005</t>
  </si>
  <si>
    <t>Konténer bérleti díj elszámolása,
iroda konténer
10,00 m2 alapterületig
Iroda konténer, 10,00 m2-ig, bérleti díj/hó</t>
  </si>
  <si>
    <t>12-012-001.3.1-0025008</t>
  </si>
  <si>
    <t>Konténer bérleti díj elszámolása,
mosdó, zuhanyzó, WC konténer
10,00 m2 alapterületig
Kombinált W.C. konténer, 10,00 m2-ig, bérleti díj/hó</t>
  </si>
  <si>
    <t>K</t>
  </si>
  <si>
    <t>Biztonsági védőkorlát készítése</t>
  </si>
  <si>
    <t>Forgalomterelési terv készítése</t>
  </si>
  <si>
    <t>Gázvezeték kitűzése EON által bejegyzett geodétával</t>
  </si>
  <si>
    <t>Tervezői művezetés, heti 1 alkalom</t>
  </si>
  <si>
    <t>klt</t>
  </si>
  <si>
    <t>21-003-007.1.1.1</t>
  </si>
  <si>
    <t>Munkagödör földkiemelése épületek és műtárgyakhelyén bármely konzisztenciájú, I-IV. oszt. talajban,
gépi erővel, kiegészítő kézi munkával,
alapterület: 10,00 m2-ig,
2,0 m mélységig</t>
  </si>
  <si>
    <t>I. CSOMÓPONT</t>
  </si>
  <si>
    <t>Forgalomterelés kiépítése</t>
  </si>
  <si>
    <t>készlet</t>
  </si>
  <si>
    <t>19-021-001.1.1</t>
  </si>
  <si>
    <t>Irtás, föld- és sziklamunka fejezetre vonatkozó költségtérítések
Ellenőrző vizsgálatok,
talajok tömörségi vizsgálata,
radiometriális eljárással</t>
  </si>
  <si>
    <t>Vízvezeték nyíltárkos geodéziai bemérése, megvalósulási dokumentáció készítése</t>
  </si>
  <si>
    <t>54-005-005.5-0110175</t>
  </si>
  <si>
    <t>PIPELIFE PE100 ivóvíz nyomócső 160x9,5 mm 10bar (C=1,25), 100VSDR17160EN12K</t>
  </si>
  <si>
    <t>54-005-005.5-0110052</t>
  </si>
  <si>
    <t>PIPELIFE PE80 ivóvíz nyomócső 160x9,1 mm 7,5bar (C=1,25), 80VSDR17616012K
(Védőcső)</t>
  </si>
  <si>
    <t>54-005-005.6-0110178</t>
  </si>
  <si>
    <t>PIPELIFE PE100 ivóvíz nyomócső 225x13,4 mm 10bar (C=1,25), 100VSDR17225EN12K</t>
  </si>
  <si>
    <t>54-005-005.7-0110054</t>
  </si>
  <si>
    <t>M54-007-003.2.2</t>
  </si>
  <si>
    <t>Védőcső lezárása
gumiharang felszerelésével,
méret: D110 (vezeték)/D160 (védőcső)</t>
  </si>
  <si>
    <t>M54-007-003.2.3</t>
  </si>
  <si>
    <t>Védőcső lezárása
gumiharang felszerelésével,
méret: D225 (vezeték)/D280 (védőcső)</t>
  </si>
  <si>
    <t>Ideiglenes vízellátás ivóvíz repülővezeték kiépítésével az Üzemeltetővel egyeztetett módon, a meglévő bekötéseken folyamatos vízellátás biztosítására</t>
  </si>
  <si>
    <t>Bontott ac cső elszállítása hulladék kijelölt lerakó helyre</t>
  </si>
  <si>
    <t>Bontott KM-PVC cső elszállítása lerakó helyre</t>
  </si>
  <si>
    <t>54-000-001.4.1</t>
  </si>
  <si>
    <t>Csővezetékek bontása,idomokkal és szerelvényekkel együtt,
azbesztcement nyomócső,
200 mm {átmérő}-ig</t>
  </si>
  <si>
    <t>54-000-001.5</t>
  </si>
  <si>
    <t>Csővezetékek bontása,idomokkal és szerelvényekkel együtt,
műanyag (PVC) nyomócső, bármely méretben</t>
  </si>
  <si>
    <t>PIPELIFE PE80 ivovíz nyomócső 280x15,9 mm 7,5bar (C=1,25), 80VSDR17628012K
(Védőcső)</t>
  </si>
  <si>
    <t>M54-021-002.1.7.1-0144653</t>
  </si>
  <si>
    <t xml:space="preserve">DN200 Multi/Joint karimás tokos kötőidom, epoxigyanta külső-belső bevonattal </t>
  </si>
  <si>
    <t>54-006-001.2.4-0120377</t>
  </si>
  <si>
    <t>MVV-ISG GTE gumiékzárású tolózár, öntöttvas, laposházú F4, PN 10 DN 200</t>
  </si>
  <si>
    <t>54-021-001.1.7.1-0143624</t>
  </si>
  <si>
    <t>L. Frischhut GGG karimás T-idom NÁ 200/ NÁ 100, epoxigyanta külső-belső bevonattal, PN 10 Cikkszám: T200100</t>
  </si>
  <si>
    <t>54-006-001.2.2-0120394</t>
  </si>
  <si>
    <t>MVV-ISG GTE gumiékzárású tolózár, öntöttvas, oválisházú F5, PN 16 DN 100</t>
  </si>
  <si>
    <t>54-006-004.1.2-0154863</t>
  </si>
  <si>
    <t>Kézikerék tolózárhoz NÁ 100-150 GG Cikkszám: TZQK100</t>
  </si>
  <si>
    <t>54-006-004.1.3-0154864</t>
  </si>
  <si>
    <t>Kézikerék tolózárhoz NÁ 200 GG Cikkszám: TZQK200</t>
  </si>
  <si>
    <t>54-005-006.6-0246524</t>
  </si>
  <si>
    <t>PIPELIFE PE elektrofúziós karmantyú PE100 SDR17 225 mm, K225PE100SDR17</t>
  </si>
  <si>
    <t>54-005-006.6-0247117</t>
  </si>
  <si>
    <t>PIPELIFE PE sima végű hosszított peremes toldat 225 mm SDR17, PEPETOH225SDR17</t>
  </si>
  <si>
    <t>54-005-006.3-0247112</t>
  </si>
  <si>
    <t>PIPELIFE PE sima végű hosszított peremes toldat 110 mm SDR17, PEPETOH110SDR17</t>
  </si>
  <si>
    <t>PIPELIFE PE elektrofúziós karmantyú PE100 SDR11 110 mm, K110PE100SDR11</t>
  </si>
  <si>
    <t>II. CSOMÓPONT</t>
  </si>
  <si>
    <t>54-005-006.6-0246608</t>
  </si>
  <si>
    <t>PIPELIFE PE elektrofúziós szűkített T-idom 225 mm x 110 mm x 225 mm, T225-110PE100SDR11</t>
  </si>
  <si>
    <t>54-005-006.6-0246668</t>
  </si>
  <si>
    <t>PIPELIFE PE elektrofúziós elektrofúziós szűkítő 225 mm x 160 mm SDR11, PESZ-E225-160</t>
  </si>
  <si>
    <t>III. CSOMÓPONT</t>
  </si>
  <si>
    <t>54-005-006.5-0246521</t>
  </si>
  <si>
    <t>PIPELIFE PE elektrofúziós karmantyú PE100 SDR17 160 mm, K160PE100SDR17</t>
  </si>
  <si>
    <t>54-005-006.5-0247114</t>
  </si>
  <si>
    <t>PIPELIFE PE sima végű hosszított peremes toldat 160 mm SDR17, PEPETOH160SDR17</t>
  </si>
  <si>
    <t>54-005-006.5-0246549</t>
  </si>
  <si>
    <t>PIPELIFE PE elektrofúziós könyök 160 x 45° SDR11, W16045100SDR11</t>
  </si>
  <si>
    <t>54-021-001.1.6.1-0143606</t>
  </si>
  <si>
    <t>L. Frischhut GGG karimás T-idom NÁ 150/ NÁ 100, epoxigyanta külső-belső bevonattal, PN 10-16 Cikkszám: T150100</t>
  </si>
  <si>
    <t>54-006-001.2.3-0120376</t>
  </si>
  <si>
    <t>MVV-ISG GTE gumiékzárású tolózár, öntöttvas, laposházú F4, PN 10 DN 150</t>
  </si>
  <si>
    <t>IV. CSOMÓPONT</t>
  </si>
  <si>
    <t>M54-021-002.1.6.1-0144713</t>
  </si>
  <si>
    <t>Multi/Joint kéttokos áttolóidom NA150</t>
  </si>
  <si>
    <t>M54-021-002.1.4.1-0144711</t>
  </si>
  <si>
    <t>Multi/Joint kéttokos áttolóidom NA100</t>
  </si>
  <si>
    <t>V. CSOMÓPONT</t>
  </si>
  <si>
    <t>VI. CSOMÓPONT</t>
  </si>
  <si>
    <t>54-005-006.3-0246629</t>
  </si>
  <si>
    <t>PIPELIFE PE elektrofúziós végelzáró 110 mm SDR11, PE100K110SDR11</t>
  </si>
  <si>
    <t>VII. CSOMÓPONT</t>
  </si>
  <si>
    <t>M54-021-002.1.4-0144651</t>
  </si>
  <si>
    <t>Multi/Joint karimás tokos kötőidom, epoxigyanta külső-belső bevonattal NÁ 100</t>
  </si>
  <si>
    <t>54-021-001.1.4.1-0143586</t>
  </si>
  <si>
    <t>L. Frischhut GGG karimás T-idom NÁ 100/ NÁ 100, epoxigyanta külső-belső bevonattal, PN 10-16 Cikkszám: T100100</t>
  </si>
  <si>
    <t>VIII. CSOMÓPONT</t>
  </si>
  <si>
    <t>IX. CSOMÓPONT</t>
  </si>
  <si>
    <t>Útátfúrás KHT út alatt V-1-1 és V-1-2 jelű vezeték keresztezésénél
indító és fogadó akna kialakításával</t>
  </si>
  <si>
    <t>54-007-004.1</t>
  </si>
  <si>
    <t>Vezetékcső védőcsőbe húzása(többletidő a csőfektetési tételekre),
DN 300 méretig</t>
  </si>
  <si>
    <t>54-011-001.1-0921521</t>
  </si>
  <si>
    <t>Csőtartó beépítése fix vagy csúszó kivitelben,
csőtartó tömege: 2 kg/db-ig
Csúszó csőtartótámasz 2,00 kg/db-ig</t>
  </si>
  <si>
    <t>Közlekedés építési munkák</t>
  </si>
  <si>
    <t>63-001-002.2</t>
  </si>
  <si>
    <t xml:space="preserve">Zúzalékos aszfaltszőnyegek, aszfaltbetonok és öntött aszfaltok bontása, kötőréteggel együtt,
géppel, hidraulikus bontófejjel
</t>
  </si>
  <si>
    <t>61-001-002.2</t>
  </si>
  <si>
    <t>Útalapbeton, valamint hidraulikus kötőanyaggalvagy bitumennel stabilizált rétegek bontása,
géppel, hidraulikus bontófejjel</t>
  </si>
  <si>
    <t>61-003-002.1-0710010</t>
  </si>
  <si>
    <t>Telepen kevert hidraulikus vagy vegyes kötőanyagústabilizált réteg készítése,
2,00 m-nél nagyobb szélességben,CKt vagy CTt jelű keverékből
CKt jelű stabilizált kavics, Gy-R40 (70/100) bitumenemulzió</t>
  </si>
  <si>
    <t>63-102-001.1.3.2-0750005</t>
  </si>
  <si>
    <t>AC 22 alap, aszfaltkeverékből, 70 mm vastagságban terítve
Alapréteg AC22 alap 35/50, AC22 alap 50/70 típusú bitumennel, N igénybevételi kat. alapréteg zúzott kővel, homokos kaviccsal, homokkal</t>
  </si>
  <si>
    <t>63-102-001.31.3.3-0750206</t>
  </si>
  <si>
    <t>AC 11 kopó aszfaltkeverékből, 35-55 mm vastagságban terítve
Kopóréteg AC11 kopó 50/70, AC11 kopó 70/100 típusú bitumennel, N igénybevételi kat. útszakaszok kopórétege, homokkal, zúzalékkal</t>
  </si>
  <si>
    <t>Törmelék elszállítása lerakóhelyi illetékkel</t>
  </si>
  <si>
    <t>aszfalt burkolatok vágása</t>
  </si>
  <si>
    <t>K63-001</t>
  </si>
  <si>
    <t>Vízvezeték építés</t>
  </si>
  <si>
    <t xml:space="preserve">GÁRDONY, GÁRDONY GÉZA UTCA 
IVÓVÍZVEZETÉK REKONSTRUKCIÓJA A VÁROSKÖZPONT ELŐTTI SZAKASZON
</t>
  </si>
  <si>
    <t>1,3x1,8x1,5 belméretű előregyártott szerelvényakna építése, kavics ágyazatra, 20cm vstg vb födémmel 60x60cm lebúvó nyílással KO acél fedlappal; műanyag bevonatos hágcsóval</t>
  </si>
  <si>
    <t>Bontott KM-PVC cső elszállítása kijelölt lerakóhelyre</t>
  </si>
  <si>
    <t>Bontott ac cső biztonságos elszállítása veszélyes hulladék lerakó helyre</t>
  </si>
  <si>
    <t>54-009-001.2.3</t>
  </si>
  <si>
    <t>Karimás kötés készítése, hideg-, meleg- és forróvíz vezetékre,
DN 100-600 méret között,
DN 200</t>
  </si>
  <si>
    <t>54-009-001.1.5</t>
  </si>
  <si>
    <t>Karimás kötés készítése, hideg-, meleg- és forróvíz vezetékre,
DN 100 méretig,
DN 100</t>
  </si>
  <si>
    <t>54-009-001.2.2</t>
  </si>
  <si>
    <t>Karimás kötés készítése, hideg-, meleg- és forróvíz vezetékre,
DN 100-600 méret között,
DN 150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</si>
</sst>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 CE"/>
      <family val="2"/>
    </font>
    <font>
      <b/>
      <sz val="14"/>
      <name val="Times New Roman"/>
      <family val="1"/>
    </font>
    <font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164" fontId="1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Alignment="1">
      <alignment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4" fontId="1" fillId="0" borderId="1" xfId="0" applyNumberFormat="1" applyFont="1" applyFill="1" applyBorder="1" applyAlignment="1" applyProtection="1">
      <alignment vertical="top" wrapText="1"/>
      <protection/>
    </xf>
    <xf numFmtId="3" fontId="1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Fill="1" applyBorder="1" applyAlignment="1" applyProtection="1">
      <alignment vertical="top" wrapText="1"/>
      <protection/>
    </xf>
    <xf numFmtId="164" fontId="1" fillId="2" borderId="2" xfId="0" applyNumberFormat="1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2" fillId="0" borderId="1" xfId="0" applyFont="1" applyFill="1" applyBorder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/>
    </xf>
    <xf numFmtId="10" fontId="2" fillId="0" borderId="1" xfId="0" applyNumberFormat="1" applyFont="1" applyFill="1" applyBorder="1" applyAlignment="1" applyProtection="1">
      <alignment horizontal="right" vertical="top" wrapText="1"/>
      <protection/>
    </xf>
    <xf numFmtId="3" fontId="3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" fillId="3" borderId="1" xfId="0" applyFont="1" applyFill="1" applyBorder="1" applyAlignment="1" applyProtection="1">
      <alignment horizontal="left" vertical="top"/>
      <protection/>
    </xf>
    <xf numFmtId="3" fontId="2" fillId="0" borderId="1" xfId="0" applyNumberFormat="1" applyFont="1" applyFill="1" applyBorder="1" applyAlignment="1" applyProtection="1">
      <alignment horizontal="center" vertical="top" wrapText="1"/>
      <protection/>
    </xf>
    <xf numFmtId="3" fontId="3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  <protection/>
    </xf>
    <xf numFmtId="0" fontId="1" fillId="2" borderId="3" xfId="0" applyFont="1" applyFill="1" applyBorder="1" applyAlignment="1" applyProtection="1">
      <alignment horizontal="center" vertical="top" wrapText="1"/>
      <protection/>
    </xf>
    <xf numFmtId="0" fontId="1" fillId="2" borderId="4" xfId="0" applyFont="1" applyFill="1" applyBorder="1" applyAlignment="1" applyProtection="1">
      <alignment horizontal="center" vertical="top" wrapText="1"/>
      <protection/>
    </xf>
    <xf numFmtId="3" fontId="3" fillId="0" borderId="5" xfId="0" applyNumberFormat="1" applyFont="1" applyFill="1" applyBorder="1" applyAlignment="1" applyProtection="1">
      <alignment horizontal="center" vertical="top" wrapText="1"/>
      <protection/>
    </xf>
    <xf numFmtId="3" fontId="3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1" fillId="0" borderId="5" xfId="0" applyFont="1" applyFill="1" applyBorder="1" applyAlignment="1" applyProtection="1">
      <alignment horizontal="left" vertical="top"/>
      <protection/>
    </xf>
    <xf numFmtId="0" fontId="1" fillId="0" borderId="7" xfId="0" applyFont="1" applyFill="1" applyBorder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horizontal="left" vertical="top"/>
      <protection/>
    </xf>
    <xf numFmtId="0" fontId="1" fillId="0" borderId="1" xfId="0" applyFont="1" applyFill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40.625" style="0" customWidth="1"/>
    <col min="3" max="4" width="15.75390625" style="0" customWidth="1"/>
  </cols>
  <sheetData>
    <row r="1" spans="1:4" ht="59.25" customHeight="1">
      <c r="A1" s="29" t="s">
        <v>14</v>
      </c>
      <c r="B1" s="29"/>
      <c r="C1" s="29"/>
      <c r="D1" s="29"/>
    </row>
    <row r="2" spans="1:4" ht="59.25" customHeight="1">
      <c r="A2" s="30" t="s">
        <v>173</v>
      </c>
      <c r="B2" s="30"/>
      <c r="C2" s="30"/>
      <c r="D2" s="30"/>
    </row>
    <row r="3" spans="1:4" ht="18.75">
      <c r="A3" s="30" t="s">
        <v>15</v>
      </c>
      <c r="B3" s="30"/>
      <c r="C3" s="30"/>
      <c r="D3" s="30"/>
    </row>
    <row r="4" spans="1:4" ht="18.75">
      <c r="A4" s="30"/>
      <c r="B4" s="30"/>
      <c r="C4" s="30"/>
      <c r="D4" s="30"/>
    </row>
    <row r="5" spans="1:4" ht="12.75">
      <c r="A5" s="18" t="s">
        <v>10</v>
      </c>
      <c r="B5" s="19"/>
      <c r="C5" s="19" t="s">
        <v>11</v>
      </c>
      <c r="D5" s="19" t="s">
        <v>12</v>
      </c>
    </row>
    <row r="6" spans="1:4" ht="12.75">
      <c r="A6" s="7" t="s">
        <v>16</v>
      </c>
      <c r="B6" s="20"/>
      <c r="C6" s="10">
        <f>'MUNKANEM ÖSSZESÍTŐ'!B8</f>
        <v>0</v>
      </c>
      <c r="D6" s="10">
        <f>'MUNKANEM ÖSSZESÍTŐ'!C8</f>
        <v>0</v>
      </c>
    </row>
    <row r="7" spans="1:4" ht="12.75">
      <c r="A7" s="7" t="s">
        <v>17</v>
      </c>
      <c r="B7" s="20"/>
      <c r="C7" s="27">
        <f>ROUND(C6+D6,0)</f>
        <v>0</v>
      </c>
      <c r="D7" s="27"/>
    </row>
    <row r="8" spans="1:4" ht="12.75">
      <c r="A8" s="7" t="s">
        <v>18</v>
      </c>
      <c r="B8" s="21">
        <v>0.27</v>
      </c>
      <c r="C8" s="27">
        <f>ROUND(C7*B8,0)</f>
        <v>0</v>
      </c>
      <c r="D8" s="27"/>
    </row>
    <row r="9" spans="1:4" ht="14.25">
      <c r="A9" s="14" t="s">
        <v>19</v>
      </c>
      <c r="B9" s="14"/>
      <c r="C9" s="28">
        <f>ROUND(C8+C7,0)</f>
        <v>0</v>
      </c>
      <c r="D9" s="28"/>
    </row>
  </sheetData>
  <mergeCells count="7">
    <mergeCell ref="C8:D8"/>
    <mergeCell ref="C9:D9"/>
    <mergeCell ref="A1:D1"/>
    <mergeCell ref="A3:D3"/>
    <mergeCell ref="A4:D4"/>
    <mergeCell ref="C7:D7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2.75"/>
  <cols>
    <col min="1" max="1" width="37.375" style="0" bestFit="1" customWidth="1"/>
    <col min="2" max="2" width="19.125" style="11" customWidth="1"/>
    <col min="3" max="3" width="20.00390625" style="0" customWidth="1"/>
  </cols>
  <sheetData>
    <row r="1" spans="1:3" ht="38.25" customHeight="1">
      <c r="A1" s="12" t="s">
        <v>10</v>
      </c>
      <c r="B1" s="31" t="s">
        <v>172</v>
      </c>
      <c r="C1" s="32"/>
    </row>
    <row r="2" spans="1:3" s="11" customFormat="1" ht="12.75" customHeight="1">
      <c r="A2" s="13"/>
      <c r="B2" s="13" t="s">
        <v>11</v>
      </c>
      <c r="C2" s="13" t="s">
        <v>12</v>
      </c>
    </row>
    <row r="3" spans="1:3" ht="12.75">
      <c r="A3" s="7" t="s">
        <v>29</v>
      </c>
      <c r="B3" s="23">
        <f>SUM(vízvezeték!H4:H12)</f>
        <v>0</v>
      </c>
      <c r="C3" s="23">
        <f>SUM(vízvezeték!I4:I12)</f>
        <v>0</v>
      </c>
    </row>
    <row r="4" spans="1:3" ht="12.75">
      <c r="A4" s="7" t="s">
        <v>23</v>
      </c>
      <c r="B4" s="23">
        <f>SUM(vízvezeték!H15:H27)</f>
        <v>0</v>
      </c>
      <c r="C4" s="23">
        <f>SUM(vízvezeték!I15:I27)</f>
        <v>0</v>
      </c>
    </row>
    <row r="5" spans="1:3" ht="12.75">
      <c r="A5" s="7" t="s">
        <v>24</v>
      </c>
      <c r="B5" s="23">
        <f>SUM(vízvezeték!H30:H108)</f>
        <v>0</v>
      </c>
      <c r="C5" s="23">
        <f>SUM(vízvezeték!I30:I108)</f>
        <v>0</v>
      </c>
    </row>
    <row r="6" spans="1:3" ht="12.75">
      <c r="A6" s="7" t="s">
        <v>158</v>
      </c>
      <c r="B6" s="23">
        <f>SUM(vízvezeték!H112:H118)</f>
        <v>0</v>
      </c>
      <c r="C6" s="23">
        <f>SUM(vízvezeték!I112:I118)</f>
        <v>0</v>
      </c>
    </row>
    <row r="7" spans="1:3" ht="12.75">
      <c r="A7" s="7" t="s">
        <v>28</v>
      </c>
      <c r="B7" s="23">
        <f>SUM(vízvezeték!H121:H127)</f>
        <v>0</v>
      </c>
      <c r="C7" s="23">
        <f>SUM(vízvezeték!I121:I127)</f>
        <v>0</v>
      </c>
    </row>
    <row r="8" spans="1:3" ht="14.25">
      <c r="A8" s="14" t="s">
        <v>13</v>
      </c>
      <c r="B8" s="22">
        <f>SUM(B3:B7)</f>
        <v>0</v>
      </c>
      <c r="C8" s="22">
        <f>SUM(C3:C7)</f>
        <v>0</v>
      </c>
    </row>
    <row r="9" spans="2:3" ht="14.25">
      <c r="B9" s="33">
        <f>SUM(B8:C8)</f>
        <v>0</v>
      </c>
      <c r="C9" s="34"/>
    </row>
  </sheetData>
  <mergeCells count="2">
    <mergeCell ref="B1:C1"/>
    <mergeCell ref="B9:C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:I1"/>
    </sheetView>
  </sheetViews>
  <sheetFormatPr defaultColWidth="9.00390625" defaultRowHeight="12.75"/>
  <cols>
    <col min="1" max="1" width="4.25390625" style="0" bestFit="1" customWidth="1"/>
    <col min="2" max="2" width="12.75390625" style="0" customWidth="1"/>
    <col min="3" max="3" width="49.375" style="0" customWidth="1"/>
    <col min="4" max="4" width="9.125" style="6" customWidth="1"/>
    <col min="8" max="8" width="9.875" style="0" bestFit="1" customWidth="1"/>
    <col min="9" max="9" width="9.875" style="0" customWidth="1"/>
  </cols>
  <sheetData>
    <row r="1" spans="1:9" ht="42" customHeight="1">
      <c r="A1" s="35" t="s">
        <v>173</v>
      </c>
      <c r="B1" s="36"/>
      <c r="C1" s="36"/>
      <c r="D1" s="36"/>
      <c r="E1" s="36"/>
      <c r="F1" s="36"/>
      <c r="G1" s="36"/>
      <c r="H1" s="36"/>
      <c r="I1" s="36"/>
    </row>
    <row r="2" spans="1:9" ht="25.5">
      <c r="A2" s="12" t="s">
        <v>0</v>
      </c>
      <c r="B2" s="12" t="s">
        <v>1</v>
      </c>
      <c r="C2" s="12" t="s">
        <v>2</v>
      </c>
      <c r="D2" s="15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</row>
    <row r="3" spans="1:9" ht="12.75">
      <c r="A3" s="37" t="s">
        <v>29</v>
      </c>
      <c r="B3" s="38"/>
      <c r="C3" s="38"/>
      <c r="D3" s="38"/>
      <c r="E3" s="38"/>
      <c r="F3" s="38"/>
      <c r="G3" s="38"/>
      <c r="H3" s="38"/>
      <c r="I3" s="39"/>
    </row>
    <row r="4" spans="1:9" ht="25.5">
      <c r="A4" s="17">
        <v>1</v>
      </c>
      <c r="B4" s="8" t="s">
        <v>46</v>
      </c>
      <c r="C4" s="7" t="s">
        <v>47</v>
      </c>
      <c r="D4" s="9">
        <v>8</v>
      </c>
      <c r="E4" s="7" t="s">
        <v>21</v>
      </c>
      <c r="F4" s="7"/>
      <c r="G4" s="7"/>
      <c r="H4" s="10">
        <f>ROUND(F4*D4,0)</f>
        <v>0</v>
      </c>
      <c r="I4" s="10">
        <f>ROUND(G4*D4,0)</f>
        <v>0</v>
      </c>
    </row>
    <row r="5" spans="1:9" ht="38.25">
      <c r="A5" s="17">
        <v>2</v>
      </c>
      <c r="B5" s="8" t="s">
        <v>61</v>
      </c>
      <c r="C5" s="7" t="s">
        <v>62</v>
      </c>
      <c r="D5" s="9">
        <v>10</v>
      </c>
      <c r="E5" s="7" t="s">
        <v>21</v>
      </c>
      <c r="F5" s="7"/>
      <c r="G5" s="7"/>
      <c r="H5" s="10">
        <f>ROUND(F5*D5,0)</f>
        <v>0</v>
      </c>
      <c r="I5" s="10">
        <f>ROUND(G5*D5,0)</f>
        <v>0</v>
      </c>
    </row>
    <row r="6" spans="1:9" ht="38.25">
      <c r="A6" s="17">
        <v>3</v>
      </c>
      <c r="B6" s="8" t="s">
        <v>69</v>
      </c>
      <c r="C6" s="7" t="s">
        <v>94</v>
      </c>
      <c r="D6" s="9">
        <v>1</v>
      </c>
      <c r="E6" s="7" t="s">
        <v>74</v>
      </c>
      <c r="F6" s="7"/>
      <c r="G6" s="7"/>
      <c r="H6" s="10">
        <f>ROUND(F6*D6,0)</f>
        <v>0</v>
      </c>
      <c r="I6" s="10">
        <f>ROUND(G6*D6,0)</f>
        <v>0</v>
      </c>
    </row>
    <row r="7" spans="1:9" ht="51">
      <c r="A7" s="17">
        <v>4</v>
      </c>
      <c r="B7" s="8" t="s">
        <v>63</v>
      </c>
      <c r="C7" s="7" t="s">
        <v>64</v>
      </c>
      <c r="D7" s="9">
        <v>1</v>
      </c>
      <c r="E7" s="7" t="s">
        <v>20</v>
      </c>
      <c r="F7" s="7"/>
      <c r="G7" s="7"/>
      <c r="H7" s="10">
        <f>ROUND(F7*D7,0)</f>
        <v>0</v>
      </c>
      <c r="I7" s="10">
        <f>ROUND(G7*D7,0)</f>
        <v>0</v>
      </c>
    </row>
    <row r="8" spans="1:9" ht="51">
      <c r="A8" s="17">
        <v>5</v>
      </c>
      <c r="B8" s="8" t="s">
        <v>65</v>
      </c>
      <c r="C8" s="7" t="s">
        <v>66</v>
      </c>
      <c r="D8" s="9">
        <v>1</v>
      </c>
      <c r="E8" s="7" t="s">
        <v>20</v>
      </c>
      <c r="F8" s="7"/>
      <c r="G8" s="7"/>
      <c r="H8" s="10">
        <f>ROUND(F8*D8,0)</f>
        <v>0</v>
      </c>
      <c r="I8" s="10">
        <f>ROUND(G8*D8,0)</f>
        <v>0</v>
      </c>
    </row>
    <row r="9" spans="1:9" ht="51">
      <c r="A9" s="17">
        <v>6</v>
      </c>
      <c r="B9" s="8" t="s">
        <v>67</v>
      </c>
      <c r="C9" s="7" t="s">
        <v>68</v>
      </c>
      <c r="D9" s="9">
        <v>1</v>
      </c>
      <c r="E9" s="7" t="s">
        <v>20</v>
      </c>
      <c r="F9" s="7"/>
      <c r="G9" s="7"/>
      <c r="H9" s="10">
        <f>ROUND(F9*D9,0)</f>
        <v>0</v>
      </c>
      <c r="I9" s="10">
        <f>ROUND(G9*D9,0)</f>
        <v>0</v>
      </c>
    </row>
    <row r="10" spans="1:9" ht="63.75">
      <c r="A10" s="17">
        <v>7</v>
      </c>
      <c r="B10" s="8" t="s">
        <v>30</v>
      </c>
      <c r="C10" s="7" t="s">
        <v>31</v>
      </c>
      <c r="D10" s="9">
        <f>(143+104+26+23+3-2*8)*1.5</f>
        <v>424.5</v>
      </c>
      <c r="E10" s="7" t="s">
        <v>21</v>
      </c>
      <c r="F10" s="7"/>
      <c r="G10" s="7"/>
      <c r="H10" s="10">
        <f>ROUND(F10*D10,0)</f>
        <v>0</v>
      </c>
      <c r="I10" s="10">
        <f>ROUND(G10*D10,0)</f>
        <v>0</v>
      </c>
    </row>
    <row r="11" spans="1:9" ht="51">
      <c r="A11" s="17">
        <v>8</v>
      </c>
      <c r="B11" s="8" t="s">
        <v>80</v>
      </c>
      <c r="C11" s="7" t="s">
        <v>81</v>
      </c>
      <c r="D11" s="9">
        <v>5</v>
      </c>
      <c r="E11" s="7" t="s">
        <v>20</v>
      </c>
      <c r="F11" s="7"/>
      <c r="G11" s="7"/>
      <c r="H11" s="10">
        <f>ROUND(F11*D11,0)</f>
        <v>0</v>
      </c>
      <c r="I11" s="10">
        <f>ROUND(G11*D11,0)</f>
        <v>0</v>
      </c>
    </row>
    <row r="12" spans="1:9" ht="12.75">
      <c r="A12" s="17">
        <v>9</v>
      </c>
      <c r="B12" s="8" t="s">
        <v>69</v>
      </c>
      <c r="C12" s="7" t="s">
        <v>70</v>
      </c>
      <c r="D12" s="9">
        <f>143+104</f>
        <v>247</v>
      </c>
      <c r="E12" s="7" t="s">
        <v>22</v>
      </c>
      <c r="F12" s="7"/>
      <c r="G12" s="7"/>
      <c r="H12" s="10">
        <f>ROUND(F12*D12,0)</f>
        <v>0</v>
      </c>
      <c r="I12" s="10">
        <f>ROUND(G12*D12,0)</f>
        <v>0</v>
      </c>
    </row>
    <row r="13" spans="1:9" ht="12.75">
      <c r="A13" s="4"/>
      <c r="B13" s="2"/>
      <c r="C13" s="1"/>
      <c r="D13" s="5"/>
      <c r="E13" s="1"/>
      <c r="F13" s="1"/>
      <c r="G13" s="1"/>
      <c r="H13" s="3"/>
      <c r="I13" s="3"/>
    </row>
    <row r="14" spans="1:9" ht="12.75">
      <c r="A14" s="37" t="s">
        <v>23</v>
      </c>
      <c r="B14" s="38"/>
      <c r="C14" s="38"/>
      <c r="D14" s="38"/>
      <c r="E14" s="38"/>
      <c r="F14" s="38"/>
      <c r="G14" s="38"/>
      <c r="H14" s="38"/>
      <c r="I14" s="39"/>
    </row>
    <row r="15" spans="1:9" ht="25.5">
      <c r="A15" s="7">
        <v>10</v>
      </c>
      <c r="B15" s="8" t="s">
        <v>25</v>
      </c>
      <c r="C15" s="7" t="s">
        <v>26</v>
      </c>
      <c r="D15" s="9">
        <v>20</v>
      </c>
      <c r="E15" s="7" t="s">
        <v>9</v>
      </c>
      <c r="F15" s="7"/>
      <c r="G15" s="7"/>
      <c r="H15" s="10">
        <f>ROUND(F15*D15,0)</f>
        <v>0</v>
      </c>
      <c r="I15" s="10">
        <f>ROUND(G15*D15,0)</f>
        <v>0</v>
      </c>
    </row>
    <row r="16" spans="1:9" ht="63.75">
      <c r="A16" s="7">
        <v>11</v>
      </c>
      <c r="B16" s="8" t="s">
        <v>75</v>
      </c>
      <c r="C16" s="7" t="s">
        <v>76</v>
      </c>
      <c r="D16" s="9">
        <f>4*7</f>
        <v>28</v>
      </c>
      <c r="E16" s="7" t="s">
        <v>9</v>
      </c>
      <c r="F16" s="7"/>
      <c r="G16" s="7"/>
      <c r="H16" s="10">
        <f>ROUND(F16*D16,0)</f>
        <v>0</v>
      </c>
      <c r="I16" s="10">
        <f>ROUND(G16*D16,0)</f>
        <v>0</v>
      </c>
    </row>
    <row r="17" spans="1:9" ht="57.75" customHeight="1">
      <c r="A17" s="7">
        <v>12</v>
      </c>
      <c r="B17" s="8" t="s">
        <v>32</v>
      </c>
      <c r="C17" s="7" t="s">
        <v>43</v>
      </c>
      <c r="D17" s="9">
        <f>(143+104+26+23+3-2*8)*1.5</f>
        <v>424.5</v>
      </c>
      <c r="E17" s="7" t="s">
        <v>9</v>
      </c>
      <c r="F17" s="7"/>
      <c r="G17" s="7"/>
      <c r="H17" s="10">
        <f aca="true" t="shared" si="0" ref="H17:H23">ROUND(F17*D17,0)</f>
        <v>0</v>
      </c>
      <c r="I17" s="10">
        <f aca="true" t="shared" si="1" ref="I17:I23">ROUND(G17*D17,0)</f>
        <v>0</v>
      </c>
    </row>
    <row r="18" spans="1:9" ht="63.75">
      <c r="A18" s="7">
        <v>13</v>
      </c>
      <c r="B18" s="8" t="s">
        <v>33</v>
      </c>
      <c r="C18" s="7" t="s">
        <v>44</v>
      </c>
      <c r="D18" s="9">
        <f>(143+104+26+23+3-2*8)*0.15</f>
        <v>42.449999999999996</v>
      </c>
      <c r="E18" s="7" t="s">
        <v>9</v>
      </c>
      <c r="F18" s="7"/>
      <c r="G18" s="7"/>
      <c r="H18" s="10">
        <f t="shared" si="0"/>
        <v>0</v>
      </c>
      <c r="I18" s="10">
        <f t="shared" si="1"/>
        <v>0</v>
      </c>
    </row>
    <row r="19" spans="1:9" ht="51">
      <c r="A19" s="7">
        <v>14</v>
      </c>
      <c r="B19" s="8" t="s">
        <v>34</v>
      </c>
      <c r="C19" s="7" t="s">
        <v>42</v>
      </c>
      <c r="D19" s="9">
        <f>D18</f>
        <v>42.449999999999996</v>
      </c>
      <c r="E19" s="7" t="s">
        <v>9</v>
      </c>
      <c r="F19" s="7"/>
      <c r="G19" s="7"/>
      <c r="H19" s="10">
        <f t="shared" si="0"/>
        <v>0</v>
      </c>
      <c r="I19" s="10">
        <f t="shared" si="1"/>
        <v>0</v>
      </c>
    </row>
    <row r="20" spans="1:9" ht="51">
      <c r="A20" s="7">
        <v>15</v>
      </c>
      <c r="B20" s="8" t="s">
        <v>39</v>
      </c>
      <c r="C20" s="7" t="s">
        <v>40</v>
      </c>
      <c r="D20" s="9">
        <f>(143+104+26+23+3-2*8)*0.5</f>
        <v>141.5</v>
      </c>
      <c r="E20" s="7" t="s">
        <v>9</v>
      </c>
      <c r="F20" s="7"/>
      <c r="G20" s="7"/>
      <c r="H20" s="10">
        <f t="shared" si="0"/>
        <v>0</v>
      </c>
      <c r="I20" s="10">
        <f t="shared" si="1"/>
        <v>0</v>
      </c>
    </row>
    <row r="21" spans="1:9" ht="38.25">
      <c r="A21" s="7">
        <v>16</v>
      </c>
      <c r="B21" s="8" t="s">
        <v>37</v>
      </c>
      <c r="C21" s="7" t="s">
        <v>38</v>
      </c>
      <c r="D21" s="9">
        <f>D20</f>
        <v>141.5</v>
      </c>
      <c r="E21" s="7" t="s">
        <v>9</v>
      </c>
      <c r="F21" s="7"/>
      <c r="G21" s="7"/>
      <c r="H21" s="10">
        <f t="shared" si="0"/>
        <v>0</v>
      </c>
      <c r="I21" s="10">
        <f t="shared" si="1"/>
        <v>0</v>
      </c>
    </row>
    <row r="22" spans="1:9" ht="63.75">
      <c r="A22" s="7">
        <v>17</v>
      </c>
      <c r="B22" s="8" t="s">
        <v>35</v>
      </c>
      <c r="C22" s="7" t="s">
        <v>36</v>
      </c>
      <c r="D22" s="9">
        <f>D17-D18-D20</f>
        <v>240.55</v>
      </c>
      <c r="E22" s="7" t="s">
        <v>9</v>
      </c>
      <c r="F22" s="7"/>
      <c r="G22" s="7"/>
      <c r="H22" s="10">
        <f t="shared" si="0"/>
        <v>0</v>
      </c>
      <c r="I22" s="10">
        <f t="shared" si="1"/>
        <v>0</v>
      </c>
    </row>
    <row r="23" spans="1:9" ht="51">
      <c r="A23" s="7">
        <v>18</v>
      </c>
      <c r="B23" s="8" t="s">
        <v>34</v>
      </c>
      <c r="C23" s="7" t="s">
        <v>42</v>
      </c>
      <c r="D23" s="9">
        <f>D22</f>
        <v>240.55</v>
      </c>
      <c r="E23" s="7" t="s">
        <v>9</v>
      </c>
      <c r="F23" s="7"/>
      <c r="G23" s="7"/>
      <c r="H23" s="10">
        <f t="shared" si="0"/>
        <v>0</v>
      </c>
      <c r="I23" s="10">
        <f t="shared" si="1"/>
        <v>0</v>
      </c>
    </row>
    <row r="24" spans="1:9" ht="38.25">
      <c r="A24" s="7">
        <v>19</v>
      </c>
      <c r="B24" s="8" t="s">
        <v>69</v>
      </c>
      <c r="C24" s="7" t="s">
        <v>153</v>
      </c>
      <c r="D24" s="9">
        <v>16</v>
      </c>
      <c r="E24" s="7" t="s">
        <v>22</v>
      </c>
      <c r="F24" s="7"/>
      <c r="G24" s="7"/>
      <c r="H24" s="10">
        <f>ROUND(F24*D24,0)</f>
        <v>0</v>
      </c>
      <c r="I24" s="10">
        <f>ROUND(G24*D24,0)</f>
        <v>0</v>
      </c>
    </row>
    <row r="25" spans="1:9" ht="25.5">
      <c r="A25" s="7">
        <v>20</v>
      </c>
      <c r="B25" s="8" t="s">
        <v>69</v>
      </c>
      <c r="C25" s="7" t="s">
        <v>45</v>
      </c>
      <c r="D25" s="9">
        <f>D16</f>
        <v>28</v>
      </c>
      <c r="E25" s="7" t="s">
        <v>9</v>
      </c>
      <c r="F25" s="7"/>
      <c r="G25" s="7"/>
      <c r="H25" s="10">
        <f>ROUND(F25*D25,0)</f>
        <v>0</v>
      </c>
      <c r="I25" s="10">
        <f>ROUND(G25*D25,0)</f>
        <v>0</v>
      </c>
    </row>
    <row r="26" spans="1:9" ht="12.75">
      <c r="A26" s="7">
        <v>21</v>
      </c>
      <c r="B26" s="8" t="s">
        <v>69</v>
      </c>
      <c r="C26" s="7" t="s">
        <v>95</v>
      </c>
      <c r="D26" s="9">
        <v>143</v>
      </c>
      <c r="E26" s="7" t="s">
        <v>22</v>
      </c>
      <c r="F26" s="7"/>
      <c r="G26" s="7"/>
      <c r="H26" s="10">
        <f>ROUND(F26*D26,0)</f>
        <v>0</v>
      </c>
      <c r="I26" s="10">
        <f>ROUND(G26*D26,0)</f>
        <v>0</v>
      </c>
    </row>
    <row r="27" spans="1:9" ht="12.75">
      <c r="A27" s="7">
        <v>22</v>
      </c>
      <c r="B27" s="8" t="s">
        <v>69</v>
      </c>
      <c r="C27" s="7" t="s">
        <v>96</v>
      </c>
      <c r="D27" s="9">
        <v>104</v>
      </c>
      <c r="E27" s="7" t="s">
        <v>22</v>
      </c>
      <c r="F27" s="7"/>
      <c r="G27" s="7"/>
      <c r="H27" s="10">
        <f>ROUND(F27*D27,0)</f>
        <v>0</v>
      </c>
      <c r="I27" s="10">
        <f>ROUND(G27*D27,0)</f>
        <v>0</v>
      </c>
    </row>
    <row r="28" spans="1:9" ht="12.75">
      <c r="A28" s="1"/>
      <c r="B28" s="2"/>
      <c r="C28" s="1"/>
      <c r="D28" s="5"/>
      <c r="E28" s="1"/>
      <c r="F28" s="1"/>
      <c r="G28" s="1"/>
      <c r="H28" s="3"/>
      <c r="I28" s="3"/>
    </row>
    <row r="29" spans="1:9" ht="12.75">
      <c r="A29" s="40" t="s">
        <v>24</v>
      </c>
      <c r="B29" s="40"/>
      <c r="C29" s="40"/>
      <c r="D29" s="40"/>
      <c r="E29" s="40"/>
      <c r="F29" s="40"/>
      <c r="G29" s="40"/>
      <c r="H29" s="40"/>
      <c r="I29" s="40"/>
    </row>
    <row r="30" spans="1:9" ht="38.25">
      <c r="A30" s="17">
        <v>23</v>
      </c>
      <c r="B30" s="8" t="s">
        <v>97</v>
      </c>
      <c r="C30" s="7" t="s">
        <v>98</v>
      </c>
      <c r="D30" s="9">
        <v>143</v>
      </c>
      <c r="E30" s="7" t="s">
        <v>22</v>
      </c>
      <c r="F30" s="7"/>
      <c r="G30" s="7"/>
      <c r="H30" s="10">
        <f aca="true" t="shared" si="2" ref="H30:H46">ROUND(F30*D30,0)</f>
        <v>0</v>
      </c>
      <c r="I30" s="10">
        <f aca="true" t="shared" si="3" ref="I30:I46">ROUND(G30*D30,0)</f>
        <v>0</v>
      </c>
    </row>
    <row r="31" spans="1:9" ht="25.5">
      <c r="A31" s="17">
        <v>24</v>
      </c>
      <c r="B31" s="8" t="s">
        <v>99</v>
      </c>
      <c r="C31" s="7" t="s">
        <v>100</v>
      </c>
      <c r="D31" s="9">
        <v>104</v>
      </c>
      <c r="E31" s="7" t="s">
        <v>22</v>
      </c>
      <c r="F31" s="7"/>
      <c r="G31" s="7"/>
      <c r="H31" s="10">
        <f t="shared" si="2"/>
        <v>0</v>
      </c>
      <c r="I31" s="10">
        <f t="shared" si="3"/>
        <v>0</v>
      </c>
    </row>
    <row r="32" spans="1:9" ht="25.5">
      <c r="A32" s="17">
        <v>25</v>
      </c>
      <c r="B32" s="8" t="s">
        <v>69</v>
      </c>
      <c r="C32" s="7" t="s">
        <v>176</v>
      </c>
      <c r="D32" s="9">
        <v>143</v>
      </c>
      <c r="E32" s="7" t="s">
        <v>22</v>
      </c>
      <c r="F32" s="7"/>
      <c r="G32" s="7"/>
      <c r="H32" s="10">
        <f>ROUND(F32*D32,0)</f>
        <v>0</v>
      </c>
      <c r="I32" s="10">
        <f>ROUND(G32*D32,0)</f>
        <v>0</v>
      </c>
    </row>
    <row r="33" spans="1:9" ht="12.75">
      <c r="A33" s="17">
        <v>26</v>
      </c>
      <c r="B33" s="8" t="s">
        <v>69</v>
      </c>
      <c r="C33" s="7" t="s">
        <v>175</v>
      </c>
      <c r="D33" s="9">
        <v>104</v>
      </c>
      <c r="E33" s="7" t="s">
        <v>22</v>
      </c>
      <c r="F33" s="7"/>
      <c r="G33" s="7"/>
      <c r="H33" s="10">
        <f>ROUND(F33*D33,0)</f>
        <v>0</v>
      </c>
      <c r="I33" s="10">
        <f>ROUND(G33*D33,0)</f>
        <v>0</v>
      </c>
    </row>
    <row r="34" spans="1:9" ht="25.5">
      <c r="A34" s="17">
        <v>27</v>
      </c>
      <c r="B34" s="8" t="s">
        <v>51</v>
      </c>
      <c r="C34" s="7" t="s">
        <v>52</v>
      </c>
      <c r="D34" s="9">
        <f>104+23+26+3</f>
        <v>156</v>
      </c>
      <c r="E34" s="7" t="s">
        <v>22</v>
      </c>
      <c r="F34" s="7"/>
      <c r="G34" s="7"/>
      <c r="H34" s="10">
        <f t="shared" si="2"/>
        <v>0</v>
      </c>
      <c r="I34" s="10">
        <f t="shared" si="3"/>
        <v>0</v>
      </c>
    </row>
    <row r="35" spans="1:9" ht="25.5">
      <c r="A35" s="17">
        <v>28</v>
      </c>
      <c r="B35" s="8" t="s">
        <v>83</v>
      </c>
      <c r="C35" s="7" t="s">
        <v>84</v>
      </c>
      <c r="D35" s="9">
        <v>79</v>
      </c>
      <c r="E35" s="7" t="s">
        <v>22</v>
      </c>
      <c r="F35" s="7"/>
      <c r="G35" s="7"/>
      <c r="H35" s="10">
        <f t="shared" si="2"/>
        <v>0</v>
      </c>
      <c r="I35" s="10">
        <f t="shared" si="3"/>
        <v>0</v>
      </c>
    </row>
    <row r="36" spans="1:9" ht="38.25">
      <c r="A36" s="17">
        <v>29</v>
      </c>
      <c r="B36" s="8" t="s">
        <v>85</v>
      </c>
      <c r="C36" s="7" t="s">
        <v>86</v>
      </c>
      <c r="D36" s="9">
        <v>44</v>
      </c>
      <c r="E36" s="7" t="s">
        <v>22</v>
      </c>
      <c r="F36" s="7"/>
      <c r="G36" s="7"/>
      <c r="H36" s="10">
        <f t="shared" si="2"/>
        <v>0</v>
      </c>
      <c r="I36" s="10">
        <f t="shared" si="3"/>
        <v>0</v>
      </c>
    </row>
    <row r="37" spans="1:9" ht="25.5">
      <c r="A37" s="17">
        <v>30</v>
      </c>
      <c r="B37" s="8" t="s">
        <v>87</v>
      </c>
      <c r="C37" s="7" t="s">
        <v>88</v>
      </c>
      <c r="D37" s="9">
        <v>64</v>
      </c>
      <c r="E37" s="7" t="s">
        <v>22</v>
      </c>
      <c r="F37" s="7"/>
      <c r="G37" s="7"/>
      <c r="H37" s="10">
        <f t="shared" si="2"/>
        <v>0</v>
      </c>
      <c r="I37" s="10">
        <f t="shared" si="3"/>
        <v>0</v>
      </c>
    </row>
    <row r="38" spans="1:9" ht="38.25">
      <c r="A38" s="17">
        <v>31</v>
      </c>
      <c r="B38" s="8" t="s">
        <v>89</v>
      </c>
      <c r="C38" s="7" t="s">
        <v>101</v>
      </c>
      <c r="D38" s="9">
        <v>30</v>
      </c>
      <c r="E38" s="7" t="s">
        <v>22</v>
      </c>
      <c r="F38" s="7"/>
      <c r="G38" s="7"/>
      <c r="H38" s="10">
        <f t="shared" si="2"/>
        <v>0</v>
      </c>
      <c r="I38" s="10">
        <f t="shared" si="3"/>
        <v>0</v>
      </c>
    </row>
    <row r="39" spans="1:9" ht="38.25">
      <c r="A39" s="17">
        <v>32</v>
      </c>
      <c r="B39" s="8" t="s">
        <v>90</v>
      </c>
      <c r="C39" s="7" t="s">
        <v>91</v>
      </c>
      <c r="D39" s="9">
        <v>8</v>
      </c>
      <c r="E39" s="7" t="s">
        <v>20</v>
      </c>
      <c r="F39" s="7"/>
      <c r="G39" s="7"/>
      <c r="H39" s="10">
        <f t="shared" si="2"/>
        <v>0</v>
      </c>
      <c r="I39" s="10">
        <f t="shared" si="3"/>
        <v>0</v>
      </c>
    </row>
    <row r="40" spans="1:9" ht="38.25">
      <c r="A40" s="17">
        <v>33</v>
      </c>
      <c r="B40" s="8" t="s">
        <v>92</v>
      </c>
      <c r="C40" s="7" t="s">
        <v>93</v>
      </c>
      <c r="D40" s="9">
        <v>2</v>
      </c>
      <c r="E40" s="7" t="s">
        <v>20</v>
      </c>
      <c r="F40" s="7"/>
      <c r="G40" s="7"/>
      <c r="H40" s="10">
        <f t="shared" si="2"/>
        <v>0</v>
      </c>
      <c r="I40" s="10">
        <f t="shared" si="3"/>
        <v>0</v>
      </c>
    </row>
    <row r="41" spans="1:9" ht="38.25">
      <c r="A41" s="17">
        <v>34</v>
      </c>
      <c r="B41" s="8" t="s">
        <v>154</v>
      </c>
      <c r="C41" s="7" t="s">
        <v>155</v>
      </c>
      <c r="D41" s="9">
        <f>30+44</f>
        <v>74</v>
      </c>
      <c r="E41" s="7" t="s">
        <v>22</v>
      </c>
      <c r="F41" s="7"/>
      <c r="G41" s="7"/>
      <c r="H41" s="10">
        <f t="shared" si="2"/>
        <v>0</v>
      </c>
      <c r="I41" s="10">
        <f t="shared" si="3"/>
        <v>0</v>
      </c>
    </row>
    <row r="42" spans="1:9" ht="38.25">
      <c r="A42" s="17">
        <v>35</v>
      </c>
      <c r="B42" s="8" t="s">
        <v>156</v>
      </c>
      <c r="C42" s="7" t="s">
        <v>157</v>
      </c>
      <c r="D42" s="9">
        <f>74/2</f>
        <v>37</v>
      </c>
      <c r="E42" s="7" t="s">
        <v>20</v>
      </c>
      <c r="F42" s="7"/>
      <c r="G42" s="7"/>
      <c r="H42" s="10">
        <f t="shared" si="2"/>
        <v>0</v>
      </c>
      <c r="I42" s="10">
        <f t="shared" si="3"/>
        <v>0</v>
      </c>
    </row>
    <row r="43" spans="1:9" ht="25.5">
      <c r="A43" s="17">
        <v>36</v>
      </c>
      <c r="B43" s="8" t="s">
        <v>48</v>
      </c>
      <c r="C43" s="7" t="s">
        <v>49</v>
      </c>
      <c r="D43" s="9">
        <f>143+3+104+23+26-2*8</f>
        <v>283</v>
      </c>
      <c r="E43" s="7" t="s">
        <v>22</v>
      </c>
      <c r="F43" s="7"/>
      <c r="G43" s="7"/>
      <c r="H43" s="10">
        <f t="shared" si="2"/>
        <v>0</v>
      </c>
      <c r="I43" s="10">
        <f t="shared" si="3"/>
        <v>0</v>
      </c>
    </row>
    <row r="44" spans="1:9" ht="25.5">
      <c r="A44" s="17">
        <v>37</v>
      </c>
      <c r="B44" s="8" t="s">
        <v>55</v>
      </c>
      <c r="C44" s="7" t="s">
        <v>56</v>
      </c>
      <c r="D44" s="9">
        <f>143+104+26+23+3</f>
        <v>299</v>
      </c>
      <c r="E44" s="7" t="s">
        <v>22</v>
      </c>
      <c r="F44" s="7"/>
      <c r="G44" s="7"/>
      <c r="H44" s="10">
        <f t="shared" si="2"/>
        <v>0</v>
      </c>
      <c r="I44" s="10">
        <f t="shared" si="3"/>
        <v>0</v>
      </c>
    </row>
    <row r="45" spans="1:9" ht="38.25">
      <c r="A45" s="17">
        <v>38</v>
      </c>
      <c r="B45" s="8" t="s">
        <v>59</v>
      </c>
      <c r="C45" s="7" t="s">
        <v>60</v>
      </c>
      <c r="D45" s="9">
        <f>D44</f>
        <v>299</v>
      </c>
      <c r="E45" s="7" t="s">
        <v>22</v>
      </c>
      <c r="F45" s="7"/>
      <c r="G45" s="7"/>
      <c r="H45" s="10">
        <f t="shared" si="2"/>
        <v>0</v>
      </c>
      <c r="I45" s="10">
        <f t="shared" si="3"/>
        <v>0</v>
      </c>
    </row>
    <row r="46" spans="1:9" ht="25.5">
      <c r="A46" s="17">
        <v>39</v>
      </c>
      <c r="B46" s="8" t="s">
        <v>57</v>
      </c>
      <c r="C46" s="7" t="s">
        <v>58</v>
      </c>
      <c r="D46" s="9">
        <f>D44</f>
        <v>299</v>
      </c>
      <c r="E46" s="7" t="s">
        <v>22</v>
      </c>
      <c r="F46" s="7"/>
      <c r="G46" s="7"/>
      <c r="H46" s="10">
        <f t="shared" si="2"/>
        <v>0</v>
      </c>
      <c r="I46" s="10">
        <f t="shared" si="3"/>
        <v>0</v>
      </c>
    </row>
    <row r="47" spans="1:9" ht="12.75">
      <c r="A47" s="17"/>
      <c r="B47" s="8"/>
      <c r="C47" s="7"/>
      <c r="D47" s="9"/>
      <c r="E47" s="7"/>
      <c r="F47" s="7"/>
      <c r="G47" s="7"/>
      <c r="H47" s="10"/>
      <c r="I47" s="10"/>
    </row>
    <row r="48" spans="1:9" ht="12.75">
      <c r="A48" s="24"/>
      <c r="B48" s="26" t="s">
        <v>77</v>
      </c>
      <c r="C48" s="26"/>
      <c r="D48" s="24"/>
      <c r="E48" s="24"/>
      <c r="F48" s="24"/>
      <c r="G48" s="24"/>
      <c r="H48" s="24"/>
      <c r="I48" s="24"/>
    </row>
    <row r="49" spans="1:9" ht="38.25">
      <c r="A49" s="17">
        <v>40</v>
      </c>
      <c r="B49" s="8" t="s">
        <v>69</v>
      </c>
      <c r="C49" s="7" t="s">
        <v>174</v>
      </c>
      <c r="D49" s="9">
        <v>1</v>
      </c>
      <c r="E49" s="7" t="s">
        <v>20</v>
      </c>
      <c r="F49" s="7"/>
      <c r="G49" s="7"/>
      <c r="H49" s="10">
        <f>ROUND(F49*D49,0)</f>
        <v>0</v>
      </c>
      <c r="I49" s="10">
        <f>ROUND(G49*D49,0)</f>
        <v>0</v>
      </c>
    </row>
    <row r="50" spans="1:9" ht="38.25">
      <c r="A50" s="17">
        <v>41</v>
      </c>
      <c r="B50" s="8" t="s">
        <v>102</v>
      </c>
      <c r="C50" s="7" t="s">
        <v>103</v>
      </c>
      <c r="D50" s="9">
        <v>1</v>
      </c>
      <c r="E50" s="7" t="s">
        <v>20</v>
      </c>
      <c r="F50" s="7"/>
      <c r="G50" s="7"/>
      <c r="H50" s="10">
        <f aca="true" t="shared" si="4" ref="H50:H61">ROUND(F50*D50,0)</f>
        <v>0</v>
      </c>
      <c r="I50" s="10">
        <f aca="true" t="shared" si="5" ref="I50:I61">ROUND(G50*D50,0)</f>
        <v>0</v>
      </c>
    </row>
    <row r="51" spans="1:9" ht="38.25">
      <c r="A51" s="17">
        <v>42</v>
      </c>
      <c r="B51" s="8" t="s">
        <v>104</v>
      </c>
      <c r="C51" s="7" t="s">
        <v>105</v>
      </c>
      <c r="D51" s="9">
        <v>2</v>
      </c>
      <c r="E51" s="7" t="s">
        <v>20</v>
      </c>
      <c r="F51" s="7"/>
      <c r="G51" s="7"/>
      <c r="H51" s="10">
        <f t="shared" si="4"/>
        <v>0</v>
      </c>
      <c r="I51" s="10">
        <f t="shared" si="5"/>
        <v>0</v>
      </c>
    </row>
    <row r="52" spans="1:9" ht="38.25">
      <c r="A52" s="17">
        <v>43</v>
      </c>
      <c r="B52" s="8" t="s">
        <v>106</v>
      </c>
      <c r="C52" s="7" t="s">
        <v>107</v>
      </c>
      <c r="D52" s="9">
        <v>1</v>
      </c>
      <c r="E52" s="7" t="s">
        <v>20</v>
      </c>
      <c r="F52" s="7"/>
      <c r="G52" s="7"/>
      <c r="H52" s="10">
        <f t="shared" si="4"/>
        <v>0</v>
      </c>
      <c r="I52" s="10">
        <f t="shared" si="5"/>
        <v>0</v>
      </c>
    </row>
    <row r="53" spans="1:9" ht="38.25">
      <c r="A53" s="17">
        <v>44</v>
      </c>
      <c r="B53" s="8" t="s">
        <v>108</v>
      </c>
      <c r="C53" s="7" t="s">
        <v>109</v>
      </c>
      <c r="D53" s="9">
        <v>1</v>
      </c>
      <c r="E53" s="7" t="s">
        <v>20</v>
      </c>
      <c r="F53" s="7"/>
      <c r="G53" s="7"/>
      <c r="H53" s="10">
        <f t="shared" si="4"/>
        <v>0</v>
      </c>
      <c r="I53" s="10">
        <f t="shared" si="5"/>
        <v>0</v>
      </c>
    </row>
    <row r="54" spans="1:9" ht="38.25">
      <c r="A54" s="17">
        <v>45</v>
      </c>
      <c r="B54" s="8" t="s">
        <v>110</v>
      </c>
      <c r="C54" s="7" t="s">
        <v>111</v>
      </c>
      <c r="D54" s="9">
        <v>1</v>
      </c>
      <c r="E54" s="7" t="s">
        <v>20</v>
      </c>
      <c r="F54" s="7"/>
      <c r="G54" s="7"/>
      <c r="H54" s="10">
        <f t="shared" si="4"/>
        <v>0</v>
      </c>
      <c r="I54" s="10">
        <f t="shared" si="5"/>
        <v>0</v>
      </c>
    </row>
    <row r="55" spans="1:9" ht="38.25">
      <c r="A55" s="17">
        <v>46</v>
      </c>
      <c r="B55" s="8" t="s">
        <v>112</v>
      </c>
      <c r="C55" s="7" t="s">
        <v>113</v>
      </c>
      <c r="D55" s="9">
        <v>2</v>
      </c>
      <c r="E55" s="7" t="s">
        <v>20</v>
      </c>
      <c r="F55" s="7"/>
      <c r="G55" s="7"/>
      <c r="H55" s="10">
        <f t="shared" si="4"/>
        <v>0</v>
      </c>
      <c r="I55" s="10">
        <f t="shared" si="5"/>
        <v>0</v>
      </c>
    </row>
    <row r="56" spans="1:9" ht="25.5">
      <c r="A56" s="17">
        <v>47</v>
      </c>
      <c r="B56" s="8" t="s">
        <v>114</v>
      </c>
      <c r="C56" s="7" t="s">
        <v>115</v>
      </c>
      <c r="D56" s="9">
        <v>1</v>
      </c>
      <c r="E56" s="7" t="s">
        <v>20</v>
      </c>
      <c r="F56" s="7"/>
      <c r="G56" s="7"/>
      <c r="H56" s="10">
        <f t="shared" si="4"/>
        <v>0</v>
      </c>
      <c r="I56" s="10">
        <f t="shared" si="5"/>
        <v>0</v>
      </c>
    </row>
    <row r="57" spans="1:9" ht="25.5">
      <c r="A57" s="17">
        <v>48</v>
      </c>
      <c r="B57" s="8" t="s">
        <v>116</v>
      </c>
      <c r="C57" s="7" t="s">
        <v>117</v>
      </c>
      <c r="D57" s="9">
        <v>1</v>
      </c>
      <c r="E57" s="7" t="s">
        <v>20</v>
      </c>
      <c r="F57" s="7"/>
      <c r="G57" s="7"/>
      <c r="H57" s="10">
        <f t="shared" si="4"/>
        <v>0</v>
      </c>
      <c r="I57" s="10">
        <f t="shared" si="5"/>
        <v>0</v>
      </c>
    </row>
    <row r="58" spans="1:9" ht="25.5">
      <c r="A58" s="17">
        <v>49</v>
      </c>
      <c r="B58" s="8" t="s">
        <v>118</v>
      </c>
      <c r="C58" s="7" t="s">
        <v>119</v>
      </c>
      <c r="D58" s="9">
        <v>1</v>
      </c>
      <c r="E58" s="7" t="s">
        <v>20</v>
      </c>
      <c r="F58" s="7"/>
      <c r="G58" s="7"/>
      <c r="H58" s="10">
        <f t="shared" si="4"/>
        <v>0</v>
      </c>
      <c r="I58" s="10">
        <f t="shared" si="5"/>
        <v>0</v>
      </c>
    </row>
    <row r="59" spans="1:9" ht="25.5">
      <c r="A59" s="17">
        <v>50</v>
      </c>
      <c r="B59" s="8" t="s">
        <v>54</v>
      </c>
      <c r="C59" s="7" t="s">
        <v>120</v>
      </c>
      <c r="D59" s="9">
        <v>1</v>
      </c>
      <c r="E59" s="7" t="s">
        <v>20</v>
      </c>
      <c r="F59" s="7"/>
      <c r="G59" s="7"/>
      <c r="H59" s="10">
        <f t="shared" si="4"/>
        <v>0</v>
      </c>
      <c r="I59" s="10">
        <f t="shared" si="5"/>
        <v>0</v>
      </c>
    </row>
    <row r="60" spans="1:9" ht="39" customHeight="1">
      <c r="A60" s="17">
        <v>51</v>
      </c>
      <c r="B60" s="8" t="s">
        <v>177</v>
      </c>
      <c r="C60" s="7" t="s">
        <v>178</v>
      </c>
      <c r="D60" s="9">
        <v>1</v>
      </c>
      <c r="E60" s="7" t="s">
        <v>20</v>
      </c>
      <c r="F60" s="7"/>
      <c r="G60" s="7"/>
      <c r="H60" s="10">
        <f t="shared" si="4"/>
        <v>0</v>
      </c>
      <c r="I60" s="10">
        <f t="shared" si="5"/>
        <v>0</v>
      </c>
    </row>
    <row r="61" spans="1:9" ht="39" customHeight="1">
      <c r="A61" s="17">
        <v>52</v>
      </c>
      <c r="B61" s="8" t="s">
        <v>179</v>
      </c>
      <c r="C61" s="7" t="s">
        <v>180</v>
      </c>
      <c r="D61" s="9">
        <v>1</v>
      </c>
      <c r="E61" s="7" t="s">
        <v>20</v>
      </c>
      <c r="F61" s="7"/>
      <c r="G61" s="7"/>
      <c r="H61" s="10">
        <f t="shared" si="4"/>
        <v>0</v>
      </c>
      <c r="I61" s="10">
        <f t="shared" si="5"/>
        <v>0</v>
      </c>
    </row>
    <row r="62" spans="1:9" ht="12.75">
      <c r="A62" s="17"/>
      <c r="B62" s="8"/>
      <c r="C62" s="7"/>
      <c r="D62" s="9"/>
      <c r="E62" s="7"/>
      <c r="F62" s="7"/>
      <c r="G62" s="7"/>
      <c r="H62" s="10"/>
      <c r="I62" s="10"/>
    </row>
    <row r="63" spans="1:9" ht="12.75">
      <c r="A63" s="24"/>
      <c r="B63" s="26" t="s">
        <v>121</v>
      </c>
      <c r="C63" s="26"/>
      <c r="D63" s="24"/>
      <c r="E63" s="24"/>
      <c r="F63" s="24"/>
      <c r="G63" s="24"/>
      <c r="H63" s="24"/>
      <c r="I63" s="24"/>
    </row>
    <row r="64" spans="1:9" ht="25.5">
      <c r="A64" s="17">
        <v>53</v>
      </c>
      <c r="B64" s="8" t="s">
        <v>118</v>
      </c>
      <c r="C64" s="7" t="s">
        <v>119</v>
      </c>
      <c r="D64" s="9">
        <v>1</v>
      </c>
      <c r="E64" s="7" t="s">
        <v>20</v>
      </c>
      <c r="F64" s="7"/>
      <c r="G64" s="7"/>
      <c r="H64" s="10">
        <f>ROUND(F64*D64,0)</f>
        <v>0</v>
      </c>
      <c r="I64" s="10">
        <f>ROUND(G64*D64,0)</f>
        <v>0</v>
      </c>
    </row>
    <row r="65" spans="1:9" ht="25.5">
      <c r="A65" s="17">
        <v>54</v>
      </c>
      <c r="B65" s="8" t="s">
        <v>54</v>
      </c>
      <c r="C65" s="7" t="s">
        <v>120</v>
      </c>
      <c r="D65" s="9">
        <v>1</v>
      </c>
      <c r="E65" s="7" t="s">
        <v>20</v>
      </c>
      <c r="F65" s="7"/>
      <c r="G65" s="7"/>
      <c r="H65" s="10">
        <f>ROUND(F65*D65,0)</f>
        <v>0</v>
      </c>
      <c r="I65" s="10">
        <f>ROUND(G65*D65,0)</f>
        <v>0</v>
      </c>
    </row>
    <row r="66" spans="1:9" ht="25.5">
      <c r="A66" s="17">
        <v>55</v>
      </c>
      <c r="B66" s="8" t="s">
        <v>122</v>
      </c>
      <c r="C66" s="7" t="s">
        <v>123</v>
      </c>
      <c r="D66" s="9">
        <v>1</v>
      </c>
      <c r="E66" s="7" t="s">
        <v>20</v>
      </c>
      <c r="F66" s="7"/>
      <c r="G66" s="7"/>
      <c r="H66" s="10">
        <f>ROUND(F66*D66,0)</f>
        <v>0</v>
      </c>
      <c r="I66" s="10">
        <f>ROUND(G66*D66,0)</f>
        <v>0</v>
      </c>
    </row>
    <row r="67" spans="1:9" ht="25.5">
      <c r="A67" s="17">
        <v>56</v>
      </c>
      <c r="B67" s="8" t="s">
        <v>124</v>
      </c>
      <c r="C67" s="7" t="s">
        <v>125</v>
      </c>
      <c r="D67" s="9">
        <v>1</v>
      </c>
      <c r="E67" s="7" t="s">
        <v>20</v>
      </c>
      <c r="F67" s="7"/>
      <c r="G67" s="7"/>
      <c r="H67" s="10">
        <f>ROUND(F67*D67,0)</f>
        <v>0</v>
      </c>
      <c r="I67" s="10">
        <f>ROUND(G67*D67,0)</f>
        <v>0</v>
      </c>
    </row>
    <row r="68" spans="1:9" ht="39" customHeight="1">
      <c r="A68" s="17">
        <v>57</v>
      </c>
      <c r="B68" s="8" t="s">
        <v>179</v>
      </c>
      <c r="C68" s="7" t="s">
        <v>180</v>
      </c>
      <c r="D68" s="9">
        <v>1</v>
      </c>
      <c r="E68" s="7" t="s">
        <v>20</v>
      </c>
      <c r="F68" s="7"/>
      <c r="G68" s="7"/>
      <c r="H68" s="10">
        <f>ROUND(F68*D68,0)</f>
        <v>0</v>
      </c>
      <c r="I68" s="10">
        <f>ROUND(G68*D68,0)</f>
        <v>0</v>
      </c>
    </row>
    <row r="69" spans="1:9" ht="12.75">
      <c r="A69" s="17"/>
      <c r="B69" s="8"/>
      <c r="C69" s="7"/>
      <c r="D69" s="9"/>
      <c r="E69" s="7"/>
      <c r="F69" s="7"/>
      <c r="G69" s="7"/>
      <c r="H69" s="10"/>
      <c r="I69" s="10"/>
    </row>
    <row r="70" spans="1:9" ht="12.75">
      <c r="A70" s="24"/>
      <c r="B70" s="26" t="s">
        <v>126</v>
      </c>
      <c r="C70" s="26"/>
      <c r="D70" s="24"/>
      <c r="E70" s="24"/>
      <c r="F70" s="24"/>
      <c r="G70" s="24"/>
      <c r="H70" s="24"/>
      <c r="I70" s="24"/>
    </row>
    <row r="71" spans="1:9" ht="38.25">
      <c r="A71" s="17">
        <v>58</v>
      </c>
      <c r="B71" s="8" t="s">
        <v>69</v>
      </c>
      <c r="C71" s="7" t="s">
        <v>174</v>
      </c>
      <c r="D71" s="9">
        <v>1</v>
      </c>
      <c r="E71" s="7" t="s">
        <v>20</v>
      </c>
      <c r="F71" s="7"/>
      <c r="G71" s="7"/>
      <c r="H71" s="10">
        <f aca="true" t="shared" si="6" ref="H71:H83">ROUND(F71*D71,0)</f>
        <v>0</v>
      </c>
      <c r="I71" s="10">
        <f aca="true" t="shared" si="7" ref="I71:I83">ROUND(G71*D71,0)</f>
        <v>0</v>
      </c>
    </row>
    <row r="72" spans="1:9" ht="25.5">
      <c r="A72" s="17">
        <v>59</v>
      </c>
      <c r="B72" s="8" t="s">
        <v>118</v>
      </c>
      <c r="C72" s="7" t="s">
        <v>119</v>
      </c>
      <c r="D72" s="9">
        <v>1</v>
      </c>
      <c r="E72" s="7" t="s">
        <v>20</v>
      </c>
      <c r="F72" s="7"/>
      <c r="G72" s="7"/>
      <c r="H72" s="10">
        <f t="shared" si="6"/>
        <v>0</v>
      </c>
      <c r="I72" s="10">
        <f t="shared" si="7"/>
        <v>0</v>
      </c>
    </row>
    <row r="73" spans="1:9" ht="25.5">
      <c r="A73" s="17">
        <v>60</v>
      </c>
      <c r="B73" s="8" t="s">
        <v>54</v>
      </c>
      <c r="C73" s="7" t="s">
        <v>120</v>
      </c>
      <c r="D73" s="9">
        <v>1</v>
      </c>
      <c r="E73" s="7" t="s">
        <v>20</v>
      </c>
      <c r="F73" s="7"/>
      <c r="G73" s="7"/>
      <c r="H73" s="10">
        <f t="shared" si="6"/>
        <v>0</v>
      </c>
      <c r="I73" s="10">
        <f t="shared" si="7"/>
        <v>0</v>
      </c>
    </row>
    <row r="74" spans="1:9" ht="38.25">
      <c r="A74" s="17">
        <v>61</v>
      </c>
      <c r="B74" s="8" t="s">
        <v>108</v>
      </c>
      <c r="C74" s="7" t="s">
        <v>109</v>
      </c>
      <c r="D74" s="9">
        <v>1</v>
      </c>
      <c r="E74" s="7" t="s">
        <v>20</v>
      </c>
      <c r="F74" s="7"/>
      <c r="G74" s="7"/>
      <c r="H74" s="10">
        <f t="shared" si="6"/>
        <v>0</v>
      </c>
      <c r="I74" s="10">
        <f t="shared" si="7"/>
        <v>0</v>
      </c>
    </row>
    <row r="75" spans="1:9" ht="38.25">
      <c r="A75" s="17">
        <v>62</v>
      </c>
      <c r="B75" s="8" t="s">
        <v>110</v>
      </c>
      <c r="C75" s="7" t="s">
        <v>111</v>
      </c>
      <c r="D75" s="9">
        <v>1</v>
      </c>
      <c r="E75" s="7" t="s">
        <v>20</v>
      </c>
      <c r="F75" s="7"/>
      <c r="G75" s="7"/>
      <c r="H75" s="10">
        <f t="shared" si="6"/>
        <v>0</v>
      </c>
      <c r="I75" s="10">
        <f t="shared" si="7"/>
        <v>0</v>
      </c>
    </row>
    <row r="76" spans="1:9" ht="25.5">
      <c r="A76" s="17">
        <v>63</v>
      </c>
      <c r="B76" s="8" t="s">
        <v>129</v>
      </c>
      <c r="C76" s="7" t="s">
        <v>130</v>
      </c>
      <c r="D76" s="9">
        <v>2</v>
      </c>
      <c r="E76" s="7" t="s">
        <v>20</v>
      </c>
      <c r="F76" s="7"/>
      <c r="G76" s="7"/>
      <c r="H76" s="10">
        <f t="shared" si="6"/>
        <v>0</v>
      </c>
      <c r="I76" s="10">
        <f t="shared" si="7"/>
        <v>0</v>
      </c>
    </row>
    <row r="77" spans="1:9" ht="25.5">
      <c r="A77" s="17">
        <v>64</v>
      </c>
      <c r="B77" s="8" t="s">
        <v>127</v>
      </c>
      <c r="C77" s="7" t="s">
        <v>128</v>
      </c>
      <c r="D77" s="9">
        <v>2</v>
      </c>
      <c r="E77" s="7" t="s">
        <v>20</v>
      </c>
      <c r="F77" s="7"/>
      <c r="G77" s="7"/>
      <c r="H77" s="10">
        <f t="shared" si="6"/>
        <v>0</v>
      </c>
      <c r="I77" s="10">
        <f t="shared" si="7"/>
        <v>0</v>
      </c>
    </row>
    <row r="78" spans="1:9" ht="25.5">
      <c r="A78" s="17">
        <v>65</v>
      </c>
      <c r="B78" s="8" t="s">
        <v>131</v>
      </c>
      <c r="C78" s="7" t="s">
        <v>132</v>
      </c>
      <c r="D78" s="9">
        <v>2</v>
      </c>
      <c r="E78" s="7" t="s">
        <v>20</v>
      </c>
      <c r="F78" s="7"/>
      <c r="G78" s="7"/>
      <c r="H78" s="10">
        <f t="shared" si="6"/>
        <v>0</v>
      </c>
      <c r="I78" s="10">
        <f t="shared" si="7"/>
        <v>0</v>
      </c>
    </row>
    <row r="79" spans="1:9" ht="38.25">
      <c r="A79" s="17">
        <v>66</v>
      </c>
      <c r="B79" s="8" t="s">
        <v>133</v>
      </c>
      <c r="C79" s="7" t="s">
        <v>134</v>
      </c>
      <c r="D79" s="9">
        <v>1</v>
      </c>
      <c r="E79" s="7" t="s">
        <v>20</v>
      </c>
      <c r="F79" s="7"/>
      <c r="G79" s="7"/>
      <c r="H79" s="10">
        <f t="shared" si="6"/>
        <v>0</v>
      </c>
      <c r="I79" s="10">
        <f t="shared" si="7"/>
        <v>0</v>
      </c>
    </row>
    <row r="80" spans="1:9" ht="38.25">
      <c r="A80" s="17">
        <v>67</v>
      </c>
      <c r="B80" s="8" t="s">
        <v>110</v>
      </c>
      <c r="C80" s="7" t="s">
        <v>111</v>
      </c>
      <c r="D80" s="9">
        <v>2</v>
      </c>
      <c r="E80" s="7" t="s">
        <v>20</v>
      </c>
      <c r="F80" s="7"/>
      <c r="G80" s="7"/>
      <c r="H80" s="10">
        <f t="shared" si="6"/>
        <v>0</v>
      </c>
      <c r="I80" s="10">
        <f t="shared" si="7"/>
        <v>0</v>
      </c>
    </row>
    <row r="81" spans="1:9" ht="38.25">
      <c r="A81" s="17">
        <v>68</v>
      </c>
      <c r="B81" s="8" t="s">
        <v>135</v>
      </c>
      <c r="C81" s="7" t="s">
        <v>136</v>
      </c>
      <c r="D81" s="9">
        <v>2</v>
      </c>
      <c r="E81" s="7" t="s">
        <v>20</v>
      </c>
      <c r="F81" s="7"/>
      <c r="G81" s="7"/>
      <c r="H81" s="10">
        <f t="shared" si="6"/>
        <v>0</v>
      </c>
      <c r="I81" s="10">
        <f t="shared" si="7"/>
        <v>0</v>
      </c>
    </row>
    <row r="82" spans="1:9" ht="38.25">
      <c r="A82" s="17">
        <v>69</v>
      </c>
      <c r="B82" s="8" t="s">
        <v>181</v>
      </c>
      <c r="C82" s="7" t="s">
        <v>182</v>
      </c>
      <c r="D82" s="9">
        <v>2</v>
      </c>
      <c r="E82" s="7" t="s">
        <v>20</v>
      </c>
      <c r="F82" s="7"/>
      <c r="G82" s="7"/>
      <c r="H82" s="10">
        <f t="shared" si="6"/>
        <v>0</v>
      </c>
      <c r="I82" s="10">
        <f t="shared" si="7"/>
        <v>0</v>
      </c>
    </row>
    <row r="83" spans="1:9" ht="39" customHeight="1">
      <c r="A83" s="17">
        <v>70</v>
      </c>
      <c r="B83" s="8" t="s">
        <v>179</v>
      </c>
      <c r="C83" s="7" t="s">
        <v>180</v>
      </c>
      <c r="D83" s="9">
        <v>1</v>
      </c>
      <c r="E83" s="7" t="s">
        <v>20</v>
      </c>
      <c r="F83" s="7"/>
      <c r="G83" s="7"/>
      <c r="H83" s="10">
        <f t="shared" si="6"/>
        <v>0</v>
      </c>
      <c r="I83" s="10">
        <f t="shared" si="7"/>
        <v>0</v>
      </c>
    </row>
    <row r="84" spans="1:9" ht="12.75">
      <c r="A84" s="17"/>
      <c r="B84" s="8"/>
      <c r="C84" s="7"/>
      <c r="D84" s="9"/>
      <c r="E84" s="7"/>
      <c r="F84" s="7"/>
      <c r="G84" s="7"/>
      <c r="H84" s="10"/>
      <c r="I84" s="10"/>
    </row>
    <row r="85" spans="1:9" ht="12.75">
      <c r="A85" s="24"/>
      <c r="B85" s="26" t="s">
        <v>137</v>
      </c>
      <c r="C85" s="26"/>
      <c r="D85" s="24"/>
      <c r="E85" s="24"/>
      <c r="F85" s="24"/>
      <c r="G85" s="24"/>
      <c r="H85" s="24"/>
      <c r="I85" s="24"/>
    </row>
    <row r="86" spans="1:9" ht="38.25">
      <c r="A86" s="17">
        <v>71</v>
      </c>
      <c r="B86" s="8" t="s">
        <v>138</v>
      </c>
      <c r="C86" s="7" t="s">
        <v>139</v>
      </c>
      <c r="D86" s="9">
        <v>1</v>
      </c>
      <c r="E86" s="7" t="s">
        <v>20</v>
      </c>
      <c r="F86" s="7"/>
      <c r="G86" s="7"/>
      <c r="H86" s="10">
        <f>ROUND(F86*D86,0)</f>
        <v>0</v>
      </c>
      <c r="I86" s="10">
        <f>ROUND(G86*D86,0)</f>
        <v>0</v>
      </c>
    </row>
    <row r="87" spans="1:9" ht="12.75">
      <c r="A87" s="17"/>
      <c r="B87" s="8"/>
      <c r="C87" s="7"/>
      <c r="D87" s="9"/>
      <c r="E87" s="7"/>
      <c r="F87" s="7"/>
      <c r="G87" s="7"/>
      <c r="H87" s="10"/>
      <c r="I87" s="10"/>
    </row>
    <row r="88" spans="1:9" ht="12.75">
      <c r="A88" s="24"/>
      <c r="B88" s="26" t="s">
        <v>142</v>
      </c>
      <c r="C88" s="26"/>
      <c r="D88" s="24"/>
      <c r="E88" s="24"/>
      <c r="F88" s="24"/>
      <c r="G88" s="24"/>
      <c r="H88" s="24"/>
      <c r="I88" s="24"/>
    </row>
    <row r="89" spans="1:9" ht="38.25">
      <c r="A89" s="17">
        <v>72</v>
      </c>
      <c r="B89" s="8" t="s">
        <v>140</v>
      </c>
      <c r="C89" s="7" t="s">
        <v>141</v>
      </c>
      <c r="D89" s="9">
        <v>1</v>
      </c>
      <c r="E89" s="7" t="s">
        <v>20</v>
      </c>
      <c r="F89" s="7"/>
      <c r="G89" s="7"/>
      <c r="H89" s="10">
        <f>ROUND(F89*D89,0)</f>
        <v>0</v>
      </c>
      <c r="I89" s="10">
        <f>ROUND(G89*D89,0)</f>
        <v>0</v>
      </c>
    </row>
    <row r="90" spans="1:9" ht="12.75">
      <c r="A90" s="17"/>
      <c r="B90" s="8"/>
      <c r="C90" s="7"/>
      <c r="D90" s="9"/>
      <c r="E90" s="7"/>
      <c r="F90" s="7"/>
      <c r="G90" s="7"/>
      <c r="H90" s="10"/>
      <c r="I90" s="10"/>
    </row>
    <row r="91" spans="1:9" ht="12.75">
      <c r="A91" s="24"/>
      <c r="B91" s="26" t="s">
        <v>143</v>
      </c>
      <c r="C91" s="26"/>
      <c r="D91" s="24"/>
      <c r="E91" s="24"/>
      <c r="F91" s="24"/>
      <c r="G91" s="24"/>
      <c r="H91" s="24"/>
      <c r="I91" s="24"/>
    </row>
    <row r="92" spans="1:9" ht="25.5">
      <c r="A92" s="17">
        <v>73</v>
      </c>
      <c r="B92" s="8" t="s">
        <v>144</v>
      </c>
      <c r="C92" s="7" t="s">
        <v>145</v>
      </c>
      <c r="D92" s="9">
        <v>1</v>
      </c>
      <c r="E92" s="7" t="s">
        <v>20</v>
      </c>
      <c r="F92" s="7"/>
      <c r="G92" s="7"/>
      <c r="H92" s="10">
        <f>ROUND(F92*D92,0)</f>
        <v>0</v>
      </c>
      <c r="I92" s="10">
        <f>ROUND(G92*D92,0)</f>
        <v>0</v>
      </c>
    </row>
    <row r="93" spans="1:9" ht="12.75">
      <c r="A93" s="17"/>
      <c r="B93" s="8"/>
      <c r="C93" s="7"/>
      <c r="D93" s="9"/>
      <c r="E93" s="7"/>
      <c r="F93" s="7"/>
      <c r="G93" s="7"/>
      <c r="H93" s="10"/>
      <c r="I93" s="10"/>
    </row>
    <row r="94" spans="1:9" ht="12.75">
      <c r="A94" s="24"/>
      <c r="B94" s="26" t="s">
        <v>146</v>
      </c>
      <c r="C94" s="26"/>
      <c r="D94" s="24"/>
      <c r="E94" s="24"/>
      <c r="F94" s="24"/>
      <c r="G94" s="24"/>
      <c r="H94" s="24"/>
      <c r="I94" s="24"/>
    </row>
    <row r="95" spans="1:9" ht="38.25">
      <c r="A95" s="17">
        <v>74</v>
      </c>
      <c r="B95" s="8" t="s">
        <v>147</v>
      </c>
      <c r="C95" s="7" t="s">
        <v>148</v>
      </c>
      <c r="D95" s="9">
        <v>1</v>
      </c>
      <c r="E95" s="7" t="s">
        <v>20</v>
      </c>
      <c r="F95" s="7"/>
      <c r="G95" s="7"/>
      <c r="H95" s="10">
        <f aca="true" t="shared" si="8" ref="H95:H101">ROUND(F95*D95,0)</f>
        <v>0</v>
      </c>
      <c r="I95" s="10">
        <f aca="true" t="shared" si="9" ref="I95:I101">ROUND(G95*D95,0)</f>
        <v>0</v>
      </c>
    </row>
    <row r="96" spans="1:9" ht="38.25">
      <c r="A96" s="17">
        <v>75</v>
      </c>
      <c r="B96" s="8" t="s">
        <v>108</v>
      </c>
      <c r="C96" s="7" t="s">
        <v>109</v>
      </c>
      <c r="D96" s="9">
        <v>3</v>
      </c>
      <c r="E96" s="7" t="s">
        <v>20</v>
      </c>
      <c r="F96" s="7"/>
      <c r="G96" s="7"/>
      <c r="H96" s="10">
        <f t="shared" si="8"/>
        <v>0</v>
      </c>
      <c r="I96" s="10">
        <f t="shared" si="9"/>
        <v>0</v>
      </c>
    </row>
    <row r="97" spans="1:9" ht="38.25">
      <c r="A97" s="17">
        <v>76</v>
      </c>
      <c r="B97" s="8" t="s">
        <v>110</v>
      </c>
      <c r="C97" s="7" t="s">
        <v>111</v>
      </c>
      <c r="D97" s="9">
        <v>3</v>
      </c>
      <c r="E97" s="7" t="s">
        <v>20</v>
      </c>
      <c r="F97" s="7"/>
      <c r="G97" s="7"/>
      <c r="H97" s="10">
        <f t="shared" si="8"/>
        <v>0</v>
      </c>
      <c r="I97" s="10">
        <f t="shared" si="9"/>
        <v>0</v>
      </c>
    </row>
    <row r="98" spans="1:9" ht="38.25">
      <c r="A98" s="17">
        <v>77</v>
      </c>
      <c r="B98" s="8" t="s">
        <v>149</v>
      </c>
      <c r="C98" s="7" t="s">
        <v>150</v>
      </c>
      <c r="D98" s="9">
        <v>1</v>
      </c>
      <c r="E98" s="7" t="s">
        <v>20</v>
      </c>
      <c r="F98" s="7"/>
      <c r="G98" s="7"/>
      <c r="H98" s="10">
        <f t="shared" si="8"/>
        <v>0</v>
      </c>
      <c r="I98" s="10">
        <f t="shared" si="9"/>
        <v>0</v>
      </c>
    </row>
    <row r="99" spans="1:9" ht="25.5">
      <c r="A99" s="17">
        <v>78</v>
      </c>
      <c r="B99" s="8" t="s">
        <v>118</v>
      </c>
      <c r="C99" s="7" t="s">
        <v>119</v>
      </c>
      <c r="D99" s="9">
        <v>2</v>
      </c>
      <c r="E99" s="7" t="s">
        <v>20</v>
      </c>
      <c r="F99" s="7"/>
      <c r="G99" s="7"/>
      <c r="H99" s="10">
        <f t="shared" si="8"/>
        <v>0</v>
      </c>
      <c r="I99" s="10">
        <f t="shared" si="9"/>
        <v>0</v>
      </c>
    </row>
    <row r="100" spans="1:9" ht="25.5">
      <c r="A100" s="17">
        <v>79</v>
      </c>
      <c r="B100" s="8" t="s">
        <v>54</v>
      </c>
      <c r="C100" s="7" t="s">
        <v>120</v>
      </c>
      <c r="D100" s="9">
        <v>2</v>
      </c>
      <c r="E100" s="7" t="s">
        <v>20</v>
      </c>
      <c r="F100" s="7"/>
      <c r="G100" s="7"/>
      <c r="H100" s="10">
        <f t="shared" si="8"/>
        <v>0</v>
      </c>
      <c r="I100" s="10">
        <f t="shared" si="9"/>
        <v>0</v>
      </c>
    </row>
    <row r="101" spans="1:9" ht="39" customHeight="1">
      <c r="A101" s="17">
        <v>80</v>
      </c>
      <c r="B101" s="8" t="s">
        <v>179</v>
      </c>
      <c r="C101" s="7" t="s">
        <v>180</v>
      </c>
      <c r="D101" s="9">
        <v>2</v>
      </c>
      <c r="E101" s="7" t="s">
        <v>20</v>
      </c>
      <c r="F101" s="7"/>
      <c r="G101" s="7"/>
      <c r="H101" s="10">
        <f t="shared" si="8"/>
        <v>0</v>
      </c>
      <c r="I101" s="10">
        <f t="shared" si="9"/>
        <v>0</v>
      </c>
    </row>
    <row r="102" spans="1:9" ht="12.75">
      <c r="A102" s="17"/>
      <c r="B102" s="8"/>
      <c r="C102" s="7"/>
      <c r="D102" s="9"/>
      <c r="E102" s="7"/>
      <c r="F102" s="7"/>
      <c r="G102" s="7"/>
      <c r="H102" s="10"/>
      <c r="I102" s="10"/>
    </row>
    <row r="103" spans="1:9" ht="12.75">
      <c r="A103" s="24"/>
      <c r="B103" s="26" t="s">
        <v>151</v>
      </c>
      <c r="C103" s="26"/>
      <c r="D103" s="24"/>
      <c r="E103" s="24"/>
      <c r="F103" s="24"/>
      <c r="G103" s="24"/>
      <c r="H103" s="24"/>
      <c r="I103" s="24"/>
    </row>
    <row r="104" spans="1:9" ht="25.5">
      <c r="A104" s="17">
        <v>81</v>
      </c>
      <c r="B104" s="8" t="s">
        <v>144</v>
      </c>
      <c r="C104" s="7" t="s">
        <v>145</v>
      </c>
      <c r="D104" s="9">
        <v>1</v>
      </c>
      <c r="E104" s="7" t="s">
        <v>20</v>
      </c>
      <c r="F104" s="7"/>
      <c r="G104" s="7"/>
      <c r="H104" s="10">
        <f>ROUND(F104*D104,0)</f>
        <v>0</v>
      </c>
      <c r="I104" s="10">
        <f>ROUND(G104*D104,0)</f>
        <v>0</v>
      </c>
    </row>
    <row r="105" spans="1:9" ht="12.75">
      <c r="A105" s="17"/>
      <c r="B105" s="8"/>
      <c r="C105" s="7"/>
      <c r="D105" s="9"/>
      <c r="E105" s="7"/>
      <c r="F105" s="7"/>
      <c r="G105" s="7"/>
      <c r="H105" s="10"/>
      <c r="I105" s="10"/>
    </row>
    <row r="106" spans="1:9" ht="12.75">
      <c r="A106" s="24"/>
      <c r="B106" s="26" t="s">
        <v>152</v>
      </c>
      <c r="C106" s="26"/>
      <c r="D106" s="24"/>
      <c r="E106" s="24"/>
      <c r="F106" s="24"/>
      <c r="G106" s="24"/>
      <c r="H106" s="24"/>
      <c r="I106" s="24"/>
    </row>
    <row r="107" spans="1:9" ht="25.5">
      <c r="A107" s="17">
        <v>82</v>
      </c>
      <c r="B107" s="8" t="s">
        <v>118</v>
      </c>
      <c r="C107" s="7" t="s">
        <v>119</v>
      </c>
      <c r="D107" s="9">
        <v>1</v>
      </c>
      <c r="E107" s="7" t="s">
        <v>20</v>
      </c>
      <c r="F107" s="7"/>
      <c r="G107" s="7"/>
      <c r="H107" s="10">
        <f>ROUND(F107*D107,0)</f>
        <v>0</v>
      </c>
      <c r="I107" s="10">
        <f>ROUND(G107*D107,0)</f>
        <v>0</v>
      </c>
    </row>
    <row r="108" spans="1:9" ht="25.5">
      <c r="A108" s="17">
        <v>83</v>
      </c>
      <c r="B108" s="8" t="s">
        <v>54</v>
      </c>
      <c r="C108" s="7" t="s">
        <v>120</v>
      </c>
      <c r="D108" s="9">
        <v>1</v>
      </c>
      <c r="E108" s="7" t="s">
        <v>20</v>
      </c>
      <c r="F108" s="7"/>
      <c r="G108" s="7"/>
      <c r="H108" s="10">
        <f>ROUND(F108*D108,0)</f>
        <v>0</v>
      </c>
      <c r="I108" s="10">
        <f>ROUND(G108*D108,0)</f>
        <v>0</v>
      </c>
    </row>
    <row r="109" spans="1:9" ht="39" customHeight="1">
      <c r="A109" s="17">
        <v>84</v>
      </c>
      <c r="B109" s="8" t="s">
        <v>179</v>
      </c>
      <c r="C109" s="7" t="s">
        <v>180</v>
      </c>
      <c r="D109" s="9">
        <v>2</v>
      </c>
      <c r="E109" s="7" t="s">
        <v>20</v>
      </c>
      <c r="F109" s="7"/>
      <c r="G109" s="7"/>
      <c r="H109" s="10">
        <f>ROUND(F109*D109,0)</f>
        <v>0</v>
      </c>
      <c r="I109" s="10">
        <f>ROUND(G109*D109,0)</f>
        <v>0</v>
      </c>
    </row>
    <row r="110" spans="1:9" ht="12.75">
      <c r="A110" s="25"/>
      <c r="B110" s="2"/>
      <c r="C110" s="1"/>
      <c r="D110" s="5"/>
      <c r="E110" s="1"/>
      <c r="F110" s="1"/>
      <c r="G110" s="1"/>
      <c r="H110" s="3"/>
      <c r="I110" s="3"/>
    </row>
    <row r="111" spans="1:9" ht="12.75">
      <c r="A111" s="40" t="s">
        <v>158</v>
      </c>
      <c r="B111" s="40"/>
      <c r="C111" s="40"/>
      <c r="D111" s="40"/>
      <c r="E111" s="40"/>
      <c r="F111" s="40"/>
      <c r="G111" s="40"/>
      <c r="H111" s="40"/>
      <c r="I111" s="40"/>
    </row>
    <row r="112" spans="1:9" ht="12.75">
      <c r="A112" s="7">
        <v>85</v>
      </c>
      <c r="B112" s="8" t="s">
        <v>171</v>
      </c>
      <c r="C112" s="7" t="s">
        <v>170</v>
      </c>
      <c r="D112" s="9">
        <f>38*2</f>
        <v>76</v>
      </c>
      <c r="E112" s="7" t="s">
        <v>22</v>
      </c>
      <c r="F112" s="7"/>
      <c r="G112" s="7"/>
      <c r="H112" s="10">
        <f>ROUND(F112*D112,0)</f>
        <v>0</v>
      </c>
      <c r="I112" s="10">
        <f>ROUND(G112*D112,0)</f>
        <v>0</v>
      </c>
    </row>
    <row r="113" spans="1:9" ht="51">
      <c r="A113" s="7">
        <v>86</v>
      </c>
      <c r="B113" s="8" t="s">
        <v>159</v>
      </c>
      <c r="C113" s="7" t="s">
        <v>160</v>
      </c>
      <c r="D113" s="9">
        <f>38*1*0.1</f>
        <v>3.8000000000000003</v>
      </c>
      <c r="E113" s="7" t="s">
        <v>9</v>
      </c>
      <c r="F113" s="7"/>
      <c r="G113" s="7"/>
      <c r="H113" s="10">
        <f aca="true" t="shared" si="10" ref="H113:H118">ROUND(F113*D113,0)</f>
        <v>0</v>
      </c>
      <c r="I113" s="10">
        <f aca="true" t="shared" si="11" ref="I113:I118">ROUND(G113*D113,0)</f>
        <v>0</v>
      </c>
    </row>
    <row r="114" spans="1:9" ht="38.25">
      <c r="A114" s="7">
        <v>87</v>
      </c>
      <c r="B114" s="8" t="s">
        <v>161</v>
      </c>
      <c r="C114" s="7" t="s">
        <v>162</v>
      </c>
      <c r="D114" s="9">
        <f>38*1*0.2</f>
        <v>7.6000000000000005</v>
      </c>
      <c r="E114" s="7" t="s">
        <v>9</v>
      </c>
      <c r="F114" s="7"/>
      <c r="G114" s="7"/>
      <c r="H114" s="10">
        <f t="shared" si="10"/>
        <v>0</v>
      </c>
      <c r="I114" s="10">
        <f t="shared" si="11"/>
        <v>0</v>
      </c>
    </row>
    <row r="115" spans="1:9" ht="63.75">
      <c r="A115" s="7">
        <v>88</v>
      </c>
      <c r="B115" s="8" t="s">
        <v>163</v>
      </c>
      <c r="C115" s="7" t="s">
        <v>164</v>
      </c>
      <c r="D115" s="9">
        <f>38*0.2</f>
        <v>7.6000000000000005</v>
      </c>
      <c r="E115" s="7" t="s">
        <v>9</v>
      </c>
      <c r="F115" s="7"/>
      <c r="G115" s="7"/>
      <c r="H115" s="10">
        <f t="shared" si="10"/>
        <v>0</v>
      </c>
      <c r="I115" s="10">
        <f t="shared" si="11"/>
        <v>0</v>
      </c>
    </row>
    <row r="116" spans="1:9" ht="51">
      <c r="A116" s="7">
        <v>89</v>
      </c>
      <c r="B116" s="8" t="s">
        <v>165</v>
      </c>
      <c r="C116" s="7" t="s">
        <v>166</v>
      </c>
      <c r="D116" s="9">
        <f>38*1*0.06</f>
        <v>2.28</v>
      </c>
      <c r="E116" s="7" t="s">
        <v>9</v>
      </c>
      <c r="F116" s="7"/>
      <c r="G116" s="7"/>
      <c r="H116" s="10">
        <f t="shared" si="10"/>
        <v>0</v>
      </c>
      <c r="I116" s="10">
        <f t="shared" si="11"/>
        <v>0</v>
      </c>
    </row>
    <row r="117" spans="1:9" ht="51">
      <c r="A117" s="7">
        <v>90</v>
      </c>
      <c r="B117" s="8" t="s">
        <v>167</v>
      </c>
      <c r="C117" s="7" t="s">
        <v>168</v>
      </c>
      <c r="D117" s="9">
        <f>38*1*0.04</f>
        <v>1.52</v>
      </c>
      <c r="E117" s="7" t="s">
        <v>9</v>
      </c>
      <c r="F117" s="7"/>
      <c r="G117" s="7"/>
      <c r="H117" s="10">
        <f t="shared" si="10"/>
        <v>0</v>
      </c>
      <c r="I117" s="10">
        <f t="shared" si="11"/>
        <v>0</v>
      </c>
    </row>
    <row r="118" spans="1:9" ht="12.75">
      <c r="A118" s="7">
        <v>91</v>
      </c>
      <c r="B118" s="8" t="s">
        <v>69</v>
      </c>
      <c r="C118" s="7" t="s">
        <v>169</v>
      </c>
      <c r="D118" s="9">
        <f>D113+D114</f>
        <v>11.4</v>
      </c>
      <c r="E118" s="7" t="s">
        <v>9</v>
      </c>
      <c r="F118" s="7"/>
      <c r="G118" s="7"/>
      <c r="H118" s="10">
        <f t="shared" si="10"/>
        <v>0</v>
      </c>
      <c r="I118" s="10">
        <f t="shared" si="11"/>
        <v>0</v>
      </c>
    </row>
    <row r="119" spans="1:9" ht="12.75">
      <c r="A119" s="4"/>
      <c r="B119" s="2"/>
      <c r="C119" s="1"/>
      <c r="D119" s="5"/>
      <c r="E119" s="1"/>
      <c r="F119" s="1"/>
      <c r="G119" s="1"/>
      <c r="H119" s="3"/>
      <c r="I119" s="3"/>
    </row>
    <row r="120" spans="1:9" ht="12.75">
      <c r="A120" s="40" t="s">
        <v>41</v>
      </c>
      <c r="B120" s="40"/>
      <c r="C120" s="40"/>
      <c r="D120" s="40"/>
      <c r="E120" s="40"/>
      <c r="F120" s="40"/>
      <c r="G120" s="40"/>
      <c r="H120" s="40"/>
      <c r="I120" s="40"/>
    </row>
    <row r="121" spans="1:9" ht="12.75">
      <c r="A121" s="17">
        <v>92</v>
      </c>
      <c r="B121" s="8" t="s">
        <v>69</v>
      </c>
      <c r="C121" s="7" t="s">
        <v>71</v>
      </c>
      <c r="D121" s="9">
        <v>1</v>
      </c>
      <c r="E121" s="7" t="s">
        <v>20</v>
      </c>
      <c r="F121" s="7"/>
      <c r="G121" s="7"/>
      <c r="H121" s="10">
        <f aca="true" t="shared" si="12" ref="H121:H127">ROUND(F121*D121,0)</f>
        <v>0</v>
      </c>
      <c r="I121" s="10">
        <f aca="true" t="shared" si="13" ref="I121:I127">ROUND(G121*D121,0)</f>
        <v>0</v>
      </c>
    </row>
    <row r="122" spans="1:9" ht="12.75">
      <c r="A122" s="17">
        <v>93</v>
      </c>
      <c r="B122" s="8" t="s">
        <v>69</v>
      </c>
      <c r="C122" s="7" t="s">
        <v>78</v>
      </c>
      <c r="D122" s="9">
        <v>3</v>
      </c>
      <c r="E122" s="7" t="s">
        <v>79</v>
      </c>
      <c r="F122" s="7"/>
      <c r="G122" s="7"/>
      <c r="H122" s="10">
        <f t="shared" si="12"/>
        <v>0</v>
      </c>
      <c r="I122" s="10">
        <f t="shared" si="13"/>
        <v>0</v>
      </c>
    </row>
    <row r="123" spans="1:9" ht="12.75">
      <c r="A123" s="17">
        <v>94</v>
      </c>
      <c r="B123" s="8" t="s">
        <v>69</v>
      </c>
      <c r="C123" s="7" t="s">
        <v>72</v>
      </c>
      <c r="D123" s="9">
        <v>60</v>
      </c>
      <c r="E123" s="7" t="s">
        <v>22</v>
      </c>
      <c r="F123" s="7"/>
      <c r="G123" s="7"/>
      <c r="H123" s="10">
        <f t="shared" si="12"/>
        <v>0</v>
      </c>
      <c r="I123" s="10">
        <f t="shared" si="13"/>
        <v>0</v>
      </c>
    </row>
    <row r="124" spans="1:9" ht="12.75">
      <c r="A124" s="17">
        <v>95</v>
      </c>
      <c r="B124" s="8" t="s">
        <v>69</v>
      </c>
      <c r="C124" s="7" t="s">
        <v>53</v>
      </c>
      <c r="D124" s="9">
        <f>(143+104+26+23+3)</f>
        <v>299</v>
      </c>
      <c r="E124" s="7" t="s">
        <v>22</v>
      </c>
      <c r="F124" s="7"/>
      <c r="G124" s="7"/>
      <c r="H124" s="10">
        <f t="shared" si="12"/>
        <v>0</v>
      </c>
      <c r="I124" s="10">
        <f t="shared" si="13"/>
        <v>0</v>
      </c>
    </row>
    <row r="125" spans="1:9" ht="25.5">
      <c r="A125" s="17">
        <v>96</v>
      </c>
      <c r="B125" s="8" t="s">
        <v>69</v>
      </c>
      <c r="C125" s="7" t="s">
        <v>82</v>
      </c>
      <c r="D125" s="9">
        <f>D124</f>
        <v>299</v>
      </c>
      <c r="E125" s="7" t="s">
        <v>22</v>
      </c>
      <c r="F125" s="7"/>
      <c r="G125" s="7"/>
      <c r="H125" s="10">
        <f t="shared" si="12"/>
        <v>0</v>
      </c>
      <c r="I125" s="10">
        <f t="shared" si="13"/>
        <v>0</v>
      </c>
    </row>
    <row r="126" spans="1:9" ht="12.75">
      <c r="A126" s="17">
        <v>97</v>
      </c>
      <c r="B126" s="8" t="s">
        <v>69</v>
      </c>
      <c r="C126" s="7" t="s">
        <v>73</v>
      </c>
      <c r="D126" s="9">
        <v>4</v>
      </c>
      <c r="E126" s="7" t="s">
        <v>20</v>
      </c>
      <c r="F126" s="7"/>
      <c r="G126" s="7"/>
      <c r="H126" s="10">
        <f t="shared" si="12"/>
        <v>0</v>
      </c>
      <c r="I126" s="10">
        <f t="shared" si="13"/>
        <v>0</v>
      </c>
    </row>
    <row r="127" spans="1:9" ht="12.75">
      <c r="A127" s="17">
        <v>98</v>
      </c>
      <c r="B127" s="8" t="s">
        <v>69</v>
      </c>
      <c r="C127" s="7" t="s">
        <v>50</v>
      </c>
      <c r="D127" s="9">
        <v>10</v>
      </c>
      <c r="E127" s="7" t="s">
        <v>27</v>
      </c>
      <c r="F127" s="7"/>
      <c r="G127" s="7"/>
      <c r="H127" s="10">
        <f t="shared" si="12"/>
        <v>0</v>
      </c>
      <c r="I127" s="10">
        <f t="shared" si="13"/>
        <v>0</v>
      </c>
    </row>
  </sheetData>
  <mergeCells count="6">
    <mergeCell ref="A1:I1"/>
    <mergeCell ref="A3:I3"/>
    <mergeCell ref="A29:I29"/>
    <mergeCell ref="A120:I120"/>
    <mergeCell ref="A14:I14"/>
    <mergeCell ref="A111:I1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Beszt Kft</dc:creator>
  <cp:keywords/>
  <dc:description/>
  <cp:lastModifiedBy>Beszt Kft</cp:lastModifiedBy>
  <cp:lastPrinted>2017-05-04T14:00:40Z</cp:lastPrinted>
  <dcterms:created xsi:type="dcterms:W3CDTF">2016-06-07T06:00:04Z</dcterms:created>
  <dcterms:modified xsi:type="dcterms:W3CDTF">2017-05-05T07:48:45Z</dcterms:modified>
  <cp:category/>
  <cp:version/>
  <cp:contentType/>
  <cp:contentStatus/>
</cp:coreProperties>
</file>